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E:\NĂM 2026\BÁO CÁO\Cắt giảm 10%\"/>
    </mc:Choice>
  </mc:AlternateContent>
  <xr:revisionPtr revIDLastSave="0" documentId="13_ncr:1_{D84319C2-DFAC-4E18-A695-74393697C01E}" xr6:coauthVersionLast="47" xr6:coauthVersionMax="47" xr10:uidLastSave="{00000000-0000-0000-0000-000000000000}"/>
  <bookViews>
    <workbookView xWindow="-108" yWindow="-108" windowWidth="23256" windowHeight="12456" activeTab="1" xr2:uid="{00000000-000D-0000-FFFF-FFFF00000000}"/>
  </bookViews>
  <sheets>
    <sheet name="PL01" sheetId="8" r:id="rId1"/>
    <sheet name="PL 02" sheetId="10" r:id="rId2"/>
  </sheets>
  <definedNames>
    <definedName name="_xlnm._FilterDatabase" localSheetId="0" hidden="1">'PL01'!$8:$60</definedName>
    <definedName name="_xlnm.Print_Area" localSheetId="0">'PL01'!$A$1:$P$61</definedName>
    <definedName name="_xlnm.Print_Titles" localSheetId="0">'PL01'!$5:$6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8" i="8" l="1"/>
  <c r="M32" i="8"/>
  <c r="M30" i="8"/>
  <c r="M27" i="8"/>
  <c r="M31" i="8" l="1"/>
  <c r="M26" i="8"/>
  <c r="L25" i="10"/>
  <c r="O23" i="10"/>
  <c r="P23" i="10"/>
  <c r="L23" i="10"/>
  <c r="O19" i="10"/>
  <c r="P19" i="10"/>
  <c r="L19" i="10"/>
  <c r="O15" i="10"/>
  <c r="P15" i="10"/>
  <c r="L9" i="10"/>
  <c r="O9" i="10"/>
  <c r="P9" i="10"/>
  <c r="J9" i="10"/>
  <c r="L11" i="10"/>
  <c r="O11" i="10"/>
  <c r="P11" i="10"/>
  <c r="J11" i="10"/>
  <c r="M58" i="8" l="1"/>
  <c r="N58" i="8"/>
  <c r="M54" i="8"/>
  <c r="N54" i="8"/>
  <c r="G41" i="10"/>
  <c r="G8" i="10" s="1"/>
  <c r="H41" i="10"/>
  <c r="I41" i="10"/>
  <c r="J41" i="10"/>
  <c r="L41" i="10"/>
  <c r="O41" i="10"/>
  <c r="P41" i="10"/>
  <c r="E41" i="10"/>
  <c r="E36" i="8"/>
  <c r="F36" i="8"/>
  <c r="G36" i="8"/>
  <c r="H36" i="8"/>
  <c r="I36" i="8"/>
  <c r="J36" i="8"/>
  <c r="D35" i="8"/>
  <c r="K35" i="8" s="1"/>
  <c r="O35" i="8" s="1"/>
  <c r="P35" i="8" s="1"/>
  <c r="E21" i="8"/>
  <c r="I21" i="8"/>
  <c r="N21" i="8"/>
  <c r="C63" i="8"/>
  <c r="C62" i="8" s="1"/>
  <c r="G64" i="8"/>
  <c r="G62" i="8" s="1"/>
  <c r="D64" i="8"/>
  <c r="K64" i="8" s="1"/>
  <c r="L64" i="8" s="1"/>
  <c r="P62" i="8"/>
  <c r="O62" i="8"/>
  <c r="N62" i="8"/>
  <c r="M62" i="8"/>
  <c r="J62" i="8"/>
  <c r="I62" i="8"/>
  <c r="H62" i="8"/>
  <c r="F62" i="8"/>
  <c r="E62" i="8"/>
  <c r="E11" i="8"/>
  <c r="E10" i="8" s="1"/>
  <c r="I11" i="8"/>
  <c r="I10" i="8" s="1"/>
  <c r="N11" i="8"/>
  <c r="N10" i="8" s="1"/>
  <c r="M40" i="8"/>
  <c r="K63" i="8" l="1"/>
  <c r="D62" i="8"/>
  <c r="C54" i="8"/>
  <c r="E58" i="8"/>
  <c r="F58" i="8"/>
  <c r="H58" i="8"/>
  <c r="I58" i="8"/>
  <c r="J58" i="8"/>
  <c r="C58" i="8"/>
  <c r="D57" i="8"/>
  <c r="M17" i="8"/>
  <c r="M42" i="8"/>
  <c r="M41" i="8" s="1"/>
  <c r="M49" i="8"/>
  <c r="M16" i="8"/>
  <c r="M13" i="8"/>
  <c r="M15" i="8"/>
  <c r="M14" i="8"/>
  <c r="M12" i="8"/>
  <c r="D23" i="8"/>
  <c r="K23" i="8" s="1"/>
  <c r="M39" i="8"/>
  <c r="N41" i="8"/>
  <c r="M38" i="8"/>
  <c r="M37" i="8"/>
  <c r="M29" i="8"/>
  <c r="M25" i="8"/>
  <c r="L57" i="8"/>
  <c r="D61" i="8"/>
  <c r="K61" i="8" s="1"/>
  <c r="L61" i="8" s="1"/>
  <c r="E49" i="8"/>
  <c r="F49" i="8"/>
  <c r="G49" i="8"/>
  <c r="H49" i="8"/>
  <c r="I49" i="8"/>
  <c r="J49" i="8"/>
  <c r="N49" i="8"/>
  <c r="C49" i="8"/>
  <c r="K42" i="8"/>
  <c r="C51" i="8"/>
  <c r="D53" i="8"/>
  <c r="K53" i="8" s="1"/>
  <c r="L53" i="8" s="1"/>
  <c r="D55" i="8"/>
  <c r="K55" i="8" s="1"/>
  <c r="D56" i="8"/>
  <c r="K56" i="8" s="1"/>
  <c r="D52" i="8"/>
  <c r="K52" i="8" s="1"/>
  <c r="L52" i="8" s="1"/>
  <c r="E45" i="8"/>
  <c r="F45" i="8"/>
  <c r="G45" i="8"/>
  <c r="H45" i="8"/>
  <c r="I45" i="8"/>
  <c r="J45" i="8"/>
  <c r="M45" i="8"/>
  <c r="N45" i="8"/>
  <c r="O45" i="8"/>
  <c r="P45" i="8"/>
  <c r="H22" i="8"/>
  <c r="O53" i="8" l="1"/>
  <c r="P53" i="8" s="1"/>
  <c r="C48" i="8"/>
  <c r="L56" i="8"/>
  <c r="O56" i="8"/>
  <c r="P56" i="8" s="1"/>
  <c r="K54" i="8"/>
  <c r="L55" i="8"/>
  <c r="L54" i="8" s="1"/>
  <c r="L42" i="8"/>
  <c r="O42" i="8" s="1"/>
  <c r="O61" i="8"/>
  <c r="P61" i="8" s="1"/>
  <c r="K62" i="8"/>
  <c r="L63" i="8"/>
  <c r="L62" i="8" s="1"/>
  <c r="L23" i="8"/>
  <c r="M23" i="8" s="1"/>
  <c r="O55" i="8" l="1"/>
  <c r="O54" i="8" s="1"/>
  <c r="C39" i="8"/>
  <c r="M36" i="8"/>
  <c r="N36" i="8"/>
  <c r="C36" i="8"/>
  <c r="D39" i="8"/>
  <c r="H32" i="8"/>
  <c r="D38" i="8"/>
  <c r="D37" i="8"/>
  <c r="D34" i="8"/>
  <c r="K34" i="8" s="1"/>
  <c r="L34" i="8" l="1"/>
  <c r="O34" i="8" s="1"/>
  <c r="P34" i="8" s="1"/>
  <c r="K37" i="8"/>
  <c r="D36" i="8"/>
  <c r="K38" i="8"/>
  <c r="K36" i="8"/>
  <c r="K39" i="8"/>
  <c r="O33" i="10"/>
  <c r="C32" i="8"/>
  <c r="G32" i="8"/>
  <c r="F32" i="8"/>
  <c r="C31" i="8"/>
  <c r="H31" i="8"/>
  <c r="G31" i="8"/>
  <c r="F31" i="8"/>
  <c r="C30" i="8"/>
  <c r="H30" i="8"/>
  <c r="G30" i="8"/>
  <c r="F30" i="8"/>
  <c r="G29" i="8"/>
  <c r="C29" i="8"/>
  <c r="H29" i="8"/>
  <c r="F29" i="8"/>
  <c r="C28" i="8"/>
  <c r="H28" i="8"/>
  <c r="G28" i="8"/>
  <c r="F28" i="8"/>
  <c r="C27" i="8"/>
  <c r="J27" i="8"/>
  <c r="H27" i="8"/>
  <c r="G27" i="8"/>
  <c r="F27" i="8"/>
  <c r="C26" i="8"/>
  <c r="H26" i="8"/>
  <c r="G26" i="8"/>
  <c r="F26" i="8"/>
  <c r="C25" i="8"/>
  <c r="J25" i="8"/>
  <c r="H25" i="8"/>
  <c r="G25" i="8"/>
  <c r="F25" i="8"/>
  <c r="H19" i="8"/>
  <c r="C19" i="8"/>
  <c r="H21" i="8" l="1"/>
  <c r="L39" i="8"/>
  <c r="O39" i="8" s="1"/>
  <c r="P39" i="8" s="1"/>
  <c r="F21" i="8"/>
  <c r="L38" i="8"/>
  <c r="O38" i="8"/>
  <c r="P38" i="8" s="1"/>
  <c r="G21" i="8"/>
  <c r="L37" i="8"/>
  <c r="L36" i="8" s="1"/>
  <c r="O36" i="8" s="1"/>
  <c r="P36" i="8" s="1"/>
  <c r="O37" i="8"/>
  <c r="P37" i="8" s="1"/>
  <c r="J21" i="8"/>
  <c r="C21" i="8"/>
  <c r="P42" i="8"/>
  <c r="P41" i="8" s="1"/>
  <c r="O41" i="8"/>
  <c r="D30" i="8"/>
  <c r="K30" i="8" s="1"/>
  <c r="D31" i="8"/>
  <c r="K31" i="8" s="1"/>
  <c r="D20" i="8"/>
  <c r="C17" i="8"/>
  <c r="H17" i="8"/>
  <c r="F17" i="8"/>
  <c r="C16" i="8"/>
  <c r="J16" i="8"/>
  <c r="H16" i="8"/>
  <c r="F16" i="8"/>
  <c r="J15" i="8"/>
  <c r="C15" i="8"/>
  <c r="H15" i="8"/>
  <c r="F15" i="8"/>
  <c r="C14" i="8"/>
  <c r="G14" i="8"/>
  <c r="G11" i="8" s="1"/>
  <c r="G10" i="8" s="1"/>
  <c r="H14" i="8"/>
  <c r="F14" i="8"/>
  <c r="C13" i="8"/>
  <c r="J13" i="8"/>
  <c r="H13" i="8"/>
  <c r="F13" i="8"/>
  <c r="J12" i="8"/>
  <c r="F12" i="8"/>
  <c r="C12" i="8"/>
  <c r="H12" i="8"/>
  <c r="C11" i="8" l="1"/>
  <c r="C10" i="8" s="1"/>
  <c r="J11" i="8"/>
  <c r="J10" i="8" s="1"/>
  <c r="F11" i="8"/>
  <c r="F10" i="8" s="1"/>
  <c r="L31" i="8"/>
  <c r="O31" i="8" s="1"/>
  <c r="P31" i="8" s="1"/>
  <c r="H11" i="8"/>
  <c r="H10" i="8" s="1"/>
  <c r="L30" i="8"/>
  <c r="O30" i="8"/>
  <c r="P30" i="8" s="1"/>
  <c r="D12" i="8"/>
  <c r="K20" i="8"/>
  <c r="D19" i="8"/>
  <c r="D13" i="8"/>
  <c r="K12" i="8" l="1"/>
  <c r="F17" i="10"/>
  <c r="F18" i="10"/>
  <c r="M18" i="10" s="1"/>
  <c r="N18" i="10" s="1"/>
  <c r="F16" i="10"/>
  <c r="H15" i="10"/>
  <c r="I15" i="10"/>
  <c r="J15" i="10"/>
  <c r="L15" i="10"/>
  <c r="E15" i="10"/>
  <c r="E19" i="10"/>
  <c r="H39" i="10"/>
  <c r="I39" i="10"/>
  <c r="J39" i="10"/>
  <c r="L39" i="10"/>
  <c r="O39" i="10"/>
  <c r="P39" i="10"/>
  <c r="E39" i="10"/>
  <c r="H37" i="10"/>
  <c r="I37" i="10"/>
  <c r="J37" i="10"/>
  <c r="L37" i="10"/>
  <c r="O37" i="10"/>
  <c r="P37" i="10"/>
  <c r="H35" i="10"/>
  <c r="I35" i="10"/>
  <c r="J35" i="10"/>
  <c r="L35" i="10"/>
  <c r="O35" i="10"/>
  <c r="P35" i="10"/>
  <c r="H33" i="10"/>
  <c r="I33" i="10"/>
  <c r="J33" i="10"/>
  <c r="L33" i="10"/>
  <c r="P33" i="10"/>
  <c r="E33" i="10"/>
  <c r="H31" i="10"/>
  <c r="I31" i="10"/>
  <c r="J31" i="10"/>
  <c r="L31" i="10"/>
  <c r="O31" i="10"/>
  <c r="P31" i="10"/>
  <c r="H29" i="10"/>
  <c r="I29" i="10"/>
  <c r="J29" i="10"/>
  <c r="L29" i="10"/>
  <c r="O29" i="10"/>
  <c r="P29" i="10"/>
  <c r="H27" i="10"/>
  <c r="I27" i="10"/>
  <c r="J27" i="10"/>
  <c r="L27" i="10"/>
  <c r="O27" i="10"/>
  <c r="P27" i="10"/>
  <c r="E27" i="10"/>
  <c r="H25" i="10"/>
  <c r="I25" i="10"/>
  <c r="J25" i="10"/>
  <c r="O25" i="10"/>
  <c r="P25" i="10"/>
  <c r="H23" i="10"/>
  <c r="I23" i="10"/>
  <c r="J23" i="10"/>
  <c r="E23" i="10"/>
  <c r="H19" i="10"/>
  <c r="I19" i="10"/>
  <c r="J19" i="10"/>
  <c r="L12" i="8" l="1"/>
  <c r="F15" i="10"/>
  <c r="F43" i="10" l="1"/>
  <c r="M43" i="10" s="1"/>
  <c r="F44" i="10"/>
  <c r="M44" i="10" s="1"/>
  <c r="F45" i="10"/>
  <c r="M45" i="10" s="1"/>
  <c r="F42" i="10"/>
  <c r="F36" i="10"/>
  <c r="M36" i="10" s="1"/>
  <c r="F40" i="10"/>
  <c r="F26" i="10"/>
  <c r="F25" i="10" s="1"/>
  <c r="M26" i="10"/>
  <c r="E35" i="10"/>
  <c r="F34" i="10"/>
  <c r="F32" i="10"/>
  <c r="E31" i="10"/>
  <c r="F12" i="10"/>
  <c r="M12" i="10" s="1"/>
  <c r="L13" i="10"/>
  <c r="L8" i="10" s="1"/>
  <c r="F21" i="10"/>
  <c r="M21" i="10" s="1"/>
  <c r="F20" i="10"/>
  <c r="F22" i="10"/>
  <c r="M22" i="10" s="1"/>
  <c r="F14" i="10"/>
  <c r="M14" i="10" s="1"/>
  <c r="N14" i="10" s="1"/>
  <c r="Q14" i="10" s="1"/>
  <c r="R14" i="10" s="1"/>
  <c r="M16" i="10"/>
  <c r="F24" i="10"/>
  <c r="F28" i="10"/>
  <c r="F30" i="10"/>
  <c r="F38" i="10"/>
  <c r="F10" i="10"/>
  <c r="M10" i="10" s="1"/>
  <c r="N43" i="10" l="1"/>
  <c r="M41" i="10"/>
  <c r="F41" i="10"/>
  <c r="N16" i="10"/>
  <c r="N12" i="10"/>
  <c r="M11" i="10"/>
  <c r="N10" i="10"/>
  <c r="N9" i="10" s="1"/>
  <c r="M9" i="10"/>
  <c r="N26" i="10"/>
  <c r="M25" i="10"/>
  <c r="M30" i="10"/>
  <c r="F29" i="10"/>
  <c r="M28" i="10"/>
  <c r="F27" i="10"/>
  <c r="M40" i="10"/>
  <c r="F39" i="10"/>
  <c r="M24" i="10"/>
  <c r="M23" i="10" s="1"/>
  <c r="F23" i="10"/>
  <c r="N36" i="10"/>
  <c r="N35" i="10" s="1"/>
  <c r="F35" i="10"/>
  <c r="M38" i="10"/>
  <c r="F37" i="10"/>
  <c r="M32" i="10"/>
  <c r="M31" i="10" s="1"/>
  <c r="F31" i="10"/>
  <c r="Q43" i="10"/>
  <c r="R43" i="10" s="1"/>
  <c r="M35" i="10"/>
  <c r="M20" i="10"/>
  <c r="M19" i="10" s="1"/>
  <c r="F19" i="10"/>
  <c r="M34" i="10"/>
  <c r="F33" i="10"/>
  <c r="N44" i="10"/>
  <c r="N45" i="10"/>
  <c r="Q45" i="10" s="1"/>
  <c r="R45" i="10" s="1"/>
  <c r="N22" i="10"/>
  <c r="Q22" i="10" s="1"/>
  <c r="R22" i="10" s="1"/>
  <c r="N21" i="10"/>
  <c r="N25" i="10" l="1"/>
  <c r="Q26" i="10"/>
  <c r="Q12" i="10"/>
  <c r="N11" i="10"/>
  <c r="Q10" i="10"/>
  <c r="Q21" i="10"/>
  <c r="Q16" i="10"/>
  <c r="M33" i="10"/>
  <c r="N34" i="10"/>
  <c r="N33" i="10" s="1"/>
  <c r="R26" i="10"/>
  <c r="R25" i="10" s="1"/>
  <c r="Q25" i="10"/>
  <c r="N40" i="10"/>
  <c r="M39" i="10"/>
  <c r="Q36" i="10"/>
  <c r="N28" i="10"/>
  <c r="N27" i="10" s="1"/>
  <c r="M27" i="10"/>
  <c r="N24" i="10"/>
  <c r="N23" i="10" s="1"/>
  <c r="N41" i="10"/>
  <c r="N30" i="10"/>
  <c r="N29" i="10" s="1"/>
  <c r="M29" i="10"/>
  <c r="Q30" i="10"/>
  <c r="N20" i="10"/>
  <c r="N19" i="10" s="1"/>
  <c r="N32" i="10"/>
  <c r="M37" i="10"/>
  <c r="N38" i="10"/>
  <c r="Q44" i="10"/>
  <c r="R44" i="10" s="1"/>
  <c r="Q34" i="10" l="1"/>
  <c r="R10" i="10"/>
  <c r="Q9" i="10"/>
  <c r="R12" i="10"/>
  <c r="R11" i="10" s="1"/>
  <c r="Q11" i="10"/>
  <c r="R21" i="10"/>
  <c r="R16" i="10"/>
  <c r="Q41" i="10"/>
  <c r="Q24" i="10"/>
  <c r="Q23" i="10" s="1"/>
  <c r="N37" i="10"/>
  <c r="Q38" i="10"/>
  <c r="N39" i="10"/>
  <c r="Q40" i="10"/>
  <c r="R36" i="10"/>
  <c r="R35" i="10" s="1"/>
  <c r="Q35" i="10"/>
  <c r="Q32" i="10"/>
  <c r="N31" i="10"/>
  <c r="Q20" i="10"/>
  <c r="Q19" i="10" s="1"/>
  <c r="R34" i="10"/>
  <c r="R33" i="10" s="1"/>
  <c r="Q33" i="10"/>
  <c r="R30" i="10"/>
  <c r="Q29" i="10"/>
  <c r="R9" i="10" l="1"/>
  <c r="R29" i="10"/>
  <c r="R32" i="10"/>
  <c r="R31" i="10" s="1"/>
  <c r="Q31" i="10"/>
  <c r="R40" i="10"/>
  <c r="R39" i="10" s="1"/>
  <c r="Q39" i="10"/>
  <c r="R38" i="10"/>
  <c r="R37" i="10" s="1"/>
  <c r="Q37" i="10"/>
  <c r="R24" i="10"/>
  <c r="R23" i="10" s="1"/>
  <c r="R41" i="10"/>
  <c r="R20" i="10"/>
  <c r="R19" i="10" s="1"/>
  <c r="H13" i="10" l="1"/>
  <c r="I13" i="10"/>
  <c r="J13" i="10"/>
  <c r="J8" i="10" s="1"/>
  <c r="O13" i="10"/>
  <c r="O8" i="10" s="1"/>
  <c r="P13" i="10"/>
  <c r="P8" i="10" s="1"/>
  <c r="E13" i="10"/>
  <c r="E25" i="10"/>
  <c r="E29" i="10"/>
  <c r="E37" i="10"/>
  <c r="M17" i="10"/>
  <c r="M15" i="10" s="1"/>
  <c r="H11" i="10"/>
  <c r="I11" i="10"/>
  <c r="E11" i="10"/>
  <c r="F9" i="10"/>
  <c r="H9" i="10"/>
  <c r="I9" i="10"/>
  <c r="E9" i="10"/>
  <c r="D33" i="8"/>
  <c r="K33" i="8" s="1"/>
  <c r="L33" i="8" s="1"/>
  <c r="E54" i="8"/>
  <c r="F54" i="8"/>
  <c r="G54" i="8"/>
  <c r="H54" i="8"/>
  <c r="I54" i="8"/>
  <c r="J54" i="8"/>
  <c r="E51" i="8"/>
  <c r="E48" i="8" s="1"/>
  <c r="F51" i="8"/>
  <c r="F48" i="8" s="1"/>
  <c r="G51" i="8"/>
  <c r="G48" i="8" s="1"/>
  <c r="H51" i="8"/>
  <c r="H48" i="8" s="1"/>
  <c r="I51" i="8"/>
  <c r="I48" i="8" s="1"/>
  <c r="J51" i="8"/>
  <c r="J48" i="8" s="1"/>
  <c r="M51" i="8"/>
  <c r="M48" i="8" s="1"/>
  <c r="H8" i="10" l="1"/>
  <c r="I8" i="10"/>
  <c r="E8" i="10"/>
  <c r="E7" i="10" s="1"/>
  <c r="D54" i="8"/>
  <c r="N17" i="10"/>
  <c r="O7" i="10"/>
  <c r="P7" i="10"/>
  <c r="L7" i="10"/>
  <c r="I7" i="10"/>
  <c r="H7" i="10"/>
  <c r="F13" i="10"/>
  <c r="M13" i="10" s="1"/>
  <c r="F11" i="10"/>
  <c r="F8" i="10" s="1"/>
  <c r="J7" i="10"/>
  <c r="N13" i="10" l="1"/>
  <c r="M8" i="10"/>
  <c r="N15" i="10"/>
  <c r="Q17" i="10"/>
  <c r="Q15" i="10" s="1"/>
  <c r="F7" i="10"/>
  <c r="Q28" i="10"/>
  <c r="Q13" i="10" l="1"/>
  <c r="N8" i="10"/>
  <c r="N7" i="10" s="1"/>
  <c r="R17" i="10"/>
  <c r="R15" i="10" s="1"/>
  <c r="R28" i="10"/>
  <c r="Q27" i="10"/>
  <c r="M7" i="10"/>
  <c r="R27" i="10" l="1"/>
  <c r="R13" i="10"/>
  <c r="R8" i="10" s="1"/>
  <c r="Q8" i="10"/>
  <c r="E43" i="8"/>
  <c r="F43" i="8"/>
  <c r="H43" i="8"/>
  <c r="I43" i="8"/>
  <c r="J43" i="8"/>
  <c r="M43" i="8"/>
  <c r="N43" i="8"/>
  <c r="O43" i="8"/>
  <c r="P43" i="8"/>
  <c r="Q7" i="10" l="1"/>
  <c r="R7" i="10"/>
  <c r="N52" i="8"/>
  <c r="N51" i="8" s="1"/>
  <c r="N48" i="8" s="1"/>
  <c r="D50" i="8" l="1"/>
  <c r="D49" i="8" s="1"/>
  <c r="K50" i="8" l="1"/>
  <c r="K49" i="8" l="1"/>
  <c r="L50" i="8"/>
  <c r="O50" i="8" s="1"/>
  <c r="P50" i="8" s="1"/>
  <c r="K40" i="8"/>
  <c r="L40" i="8" s="1"/>
  <c r="D17" i="8"/>
  <c r="L49" i="8" l="1"/>
  <c r="O40" i="8"/>
  <c r="P40" i="8" s="1"/>
  <c r="D16" i="8"/>
  <c r="O49" i="8" l="1"/>
  <c r="K17" i="8"/>
  <c r="K16" i="8"/>
  <c r="P49" i="8" l="1"/>
  <c r="L17" i="8"/>
  <c r="O17" i="8" l="1"/>
  <c r="P17" i="8" s="1"/>
  <c r="E9" i="8" l="1"/>
  <c r="E8" i="8" s="1"/>
  <c r="F9" i="8"/>
  <c r="F8" i="8" s="1"/>
  <c r="I9" i="8"/>
  <c r="I8" i="8" s="1"/>
  <c r="J9" i="8"/>
  <c r="J8" i="8" s="1"/>
  <c r="N9" i="8"/>
  <c r="N8" i="8" s="1"/>
  <c r="D32" i="8" l="1"/>
  <c r="K32" i="8" s="1"/>
  <c r="D29" i="8" l="1"/>
  <c r="D27" i="8"/>
  <c r="D26" i="8"/>
  <c r="L32" i="8"/>
  <c r="O32" i="8" l="1"/>
  <c r="P32" i="8" s="1"/>
  <c r="K26" i="8"/>
  <c r="L26" i="8" s="1"/>
  <c r="O26" i="8" s="1"/>
  <c r="P26" i="8" s="1"/>
  <c r="K29" i="8"/>
  <c r="D28" i="8"/>
  <c r="K28" i="8" s="1"/>
  <c r="L28" i="8" s="1"/>
  <c r="O28" i="8" s="1"/>
  <c r="P28" i="8" s="1"/>
  <c r="D25" i="8"/>
  <c r="K25" i="8" s="1"/>
  <c r="L25" i="8" s="1"/>
  <c r="D15" i="8"/>
  <c r="K41" i="8"/>
  <c r="L41" i="8" s="1"/>
  <c r="O25" i="8" l="1"/>
  <c r="P25" i="8" s="1"/>
  <c r="L29" i="8"/>
  <c r="O29" i="8" s="1"/>
  <c r="P29" i="8" s="1"/>
  <c r="K15" i="8"/>
  <c r="L15" i="8" s="1"/>
  <c r="O15" i="8" s="1"/>
  <c r="P15" i="8" s="1"/>
  <c r="L16" i="8"/>
  <c r="O16" i="8" s="1"/>
  <c r="P16" i="8" s="1"/>
  <c r="G44" i="8"/>
  <c r="D24" i="8"/>
  <c r="K24" i="8" l="1"/>
  <c r="L24" i="8" s="1"/>
  <c r="D44" i="8"/>
  <c r="K44" i="8" s="1"/>
  <c r="L44" i="8" s="1"/>
  <c r="D14" i="8"/>
  <c r="G60" i="8"/>
  <c r="D60" i="8" s="1"/>
  <c r="K60" i="8" s="1"/>
  <c r="G59" i="8"/>
  <c r="D59" i="8" l="1"/>
  <c r="G58" i="8"/>
  <c r="L60" i="8"/>
  <c r="O60" i="8"/>
  <c r="P60" i="8" s="1"/>
  <c r="K14" i="8"/>
  <c r="M24" i="8"/>
  <c r="M21" i="8" s="1"/>
  <c r="D47" i="8"/>
  <c r="G43" i="8"/>
  <c r="G9" i="8" s="1"/>
  <c r="G8" i="8" s="1"/>
  <c r="L14" i="8"/>
  <c r="O14" i="8" s="1"/>
  <c r="P14" i="8" s="1"/>
  <c r="O24" i="8" l="1"/>
  <c r="P24" i="8" s="1"/>
  <c r="K59" i="8"/>
  <c r="D58" i="8"/>
  <c r="C47" i="8"/>
  <c r="L59" i="8" l="1"/>
  <c r="L58" i="8" s="1"/>
  <c r="K58" i="8"/>
  <c r="C45" i="8"/>
  <c r="K47" i="8"/>
  <c r="L47" i="8" s="1"/>
  <c r="C43" i="8"/>
  <c r="C9" i="8" s="1"/>
  <c r="C8" i="8" s="1"/>
  <c r="K13" i="8"/>
  <c r="O59" i="8" l="1"/>
  <c r="L13" i="8"/>
  <c r="O13" i="8" s="1"/>
  <c r="P13" i="8" s="1"/>
  <c r="O58" i="8"/>
  <c r="P59" i="8"/>
  <c r="P58" i="8" s="1"/>
  <c r="D46" i="8"/>
  <c r="K46" i="8" l="1"/>
  <c r="L46" i="8" s="1"/>
  <c r="D45" i="8"/>
  <c r="K45" i="8" s="1"/>
  <c r="L45" i="8" s="1"/>
  <c r="D51" i="8"/>
  <c r="D48" i="8" s="1"/>
  <c r="D43" i="8"/>
  <c r="K43" i="8" s="1"/>
  <c r="L43" i="8" s="1"/>
  <c r="H9" i="8"/>
  <c r="H8" i="8" s="1"/>
  <c r="D22" i="8"/>
  <c r="D21" i="8" s="1"/>
  <c r="K51" i="8" l="1"/>
  <c r="K22" i="8"/>
  <c r="L51" i="8" l="1"/>
  <c r="L48" i="8" s="1"/>
  <c r="K48" i="8"/>
  <c r="O12" i="8"/>
  <c r="O51" i="8"/>
  <c r="O48" i="8" s="1"/>
  <c r="P51" i="8"/>
  <c r="P48" i="8" s="1"/>
  <c r="L22" i="8"/>
  <c r="P12" i="8" l="1"/>
  <c r="P55" i="8"/>
  <c r="P54" i="8" s="1"/>
  <c r="O22" i="8"/>
  <c r="P22" i="8"/>
  <c r="K27" i="8" l="1"/>
  <c r="K21" i="8" l="1"/>
  <c r="L27" i="8"/>
  <c r="L21" i="8" s="1"/>
  <c r="O27" i="8" l="1"/>
  <c r="P27" i="8" s="1"/>
  <c r="O21" i="8" l="1"/>
  <c r="P21" i="8" l="1"/>
  <c r="D18" i="8" l="1"/>
  <c r="K18" i="8" l="1"/>
  <c r="D11" i="8"/>
  <c r="L18" i="8"/>
  <c r="L11" i="8" s="1"/>
  <c r="L10" i="8" s="1"/>
  <c r="L9" i="8" s="1"/>
  <c r="D10" i="8" l="1"/>
  <c r="D9" i="8" s="1"/>
  <c r="D8" i="8" s="1"/>
  <c r="M18" i="8"/>
  <c r="M11" i="8" s="1"/>
  <c r="K11" i="8"/>
  <c r="K10" i="8" l="1"/>
  <c r="K9" i="8" s="1"/>
  <c r="K8" i="8" s="1"/>
  <c r="M10" i="8"/>
  <c r="M9" i="8" s="1"/>
  <c r="M8" i="8" s="1"/>
  <c r="O18" i="8"/>
  <c r="L8" i="8"/>
  <c r="P18" i="8" l="1"/>
  <c r="O11" i="8"/>
  <c r="O10" i="8" l="1"/>
  <c r="O9" i="8" s="1"/>
  <c r="O8" i="8" s="1"/>
  <c r="P11" i="8"/>
  <c r="P10" i="8" s="1"/>
  <c r="P9" i="8" s="1"/>
  <c r="P8" i="8" s="1"/>
  <c r="XFC8" i="8" l="1"/>
</calcChain>
</file>

<file path=xl/sharedStrings.xml><?xml version="1.0" encoding="utf-8"?>
<sst xmlns="http://schemas.openxmlformats.org/spreadsheetml/2006/main" count="157" uniqueCount="93">
  <si>
    <t>STT</t>
  </si>
  <si>
    <t>Nội dung</t>
  </si>
  <si>
    <t>A</t>
  </si>
  <si>
    <t>B</t>
  </si>
  <si>
    <t>ĐVT: Triệu đồng</t>
  </si>
  <si>
    <t>Quản lý nhà nước</t>
  </si>
  <si>
    <t>Sự nghiệp phát thanh truyền hình</t>
  </si>
  <si>
    <t>Sự nghiệp kinh tế</t>
  </si>
  <si>
    <t>Các nội dung không thực hiện cắt giảm</t>
  </si>
  <si>
    <t>Tổng số</t>
  </si>
  <si>
    <t>Số tiết kiệm 10% đã được giao</t>
  </si>
  <si>
    <t>Chi lương, phụ cấp, các khoản đóng góp, các chi phí có tính chất tiền lương</t>
  </si>
  <si>
    <t>Các khoản chi theo cam kết quốc tế</t>
  </si>
  <si>
    <t>Tổng</t>
  </si>
  <si>
    <t>Sự nghiệp giáo dục đào tạo và dạy nghề</t>
  </si>
  <si>
    <t>Sự nghiệp y tế, dân số và gia đình</t>
  </si>
  <si>
    <t>Sự nghiệp khoa học và công nghệ</t>
  </si>
  <si>
    <t>Sự nghiệp văn hoá thông tin, thể dục thể thao</t>
  </si>
  <si>
    <t>Đảm bảo xã hội</t>
  </si>
  <si>
    <t>Bảo vệ môi trường</t>
  </si>
  <si>
    <t>Chi khác của ngân sách</t>
  </si>
  <si>
    <t>I</t>
  </si>
  <si>
    <t>Dự toán 
giao đầu năm
(Không bao gồm kinh phí CTMTQG)</t>
  </si>
  <si>
    <t>NGÂN SÁCH ĐỊA PHƯƠNG</t>
  </si>
  <si>
    <t>II</t>
  </si>
  <si>
    <t>BỔ SUNG CÓ MỤC TIÊU TỪ NSTW</t>
  </si>
  <si>
    <t>2=3+4+4+6+7+8</t>
  </si>
  <si>
    <t>9=1-2</t>
  </si>
  <si>
    <t>10=9*10%</t>
  </si>
  <si>
    <t xml:space="preserve">Kinh phí thực hiện chính sách ASXH </t>
  </si>
  <si>
    <t xml:space="preserve">Các khoản chi cho con người theo chế độ quy định </t>
  </si>
  <si>
    <t xml:space="preserve">Kinh phí thực hiện một số nhiệm vụ chính trị, chuyên môn đặc thù, quan trọng không thực hiện cắt giảm </t>
  </si>
  <si>
    <t>Các khoản chi thường xuyên còn lại để tính tiết kiệm theo chế độ được giao đầu năm 2026</t>
  </si>
  <si>
    <t xml:space="preserve">Số kinh phí tiết kiệm 10%theo chế độ được giao đầu năm 2026 </t>
  </si>
  <si>
    <t>Kinh phí thực hiện các nhiệm vụ đã hoàn thành hoặc đã phát sinh nghĩa vụ thanh toán hợp pháp trước ngày Chính phủ ban hành Nghị quyết số 135/NQ-CP</t>
  </si>
  <si>
    <t>Kinh phí thực hiện các gói thầu đã phát hành thông báo mời thầu hoặc phát hành hồ sơ yêu cầu, gửi dự thảo hợp đồng trước ngày Chính phủ ban hành Nghị quyết số 135/NQ-CP theo đúng quy định pháp luật, không cập nhật được giá gói thầu để thực hiện tiết kiệm chi và tiếp tục thực hiện trong năm 2026</t>
  </si>
  <si>
    <t>13=9-10-11-12</t>
  </si>
  <si>
    <t>14=13*...%</t>
  </si>
  <si>
    <t>Các khoản chi thường xuyên còn lại để tính tiết kiệm thêm trên 5% chi thường xuyên</t>
  </si>
  <si>
    <t>Số kinh phí tiết kiệm thêm trên 5% chi thường xuyên</t>
  </si>
  <si>
    <t xml:space="preserve">Bs có mục tiêu nguồn tỉnh </t>
  </si>
  <si>
    <t>Phòng Kinh tế</t>
  </si>
  <si>
    <t>Trung tâm dịch vụ tổng hợp xã</t>
  </si>
  <si>
    <t>Phòng Văn hóa - Xã hội</t>
  </si>
  <si>
    <t>Phòng Văn hóa - Xã hội nguồn xã</t>
  </si>
  <si>
    <t>Phòng Văn hóa - Xã hội nguồn tỉnh</t>
  </si>
  <si>
    <t xml:space="preserve">Phòng Văn hóa - Xã hội </t>
  </si>
  <si>
    <t>Văn phòng HĐND&amp;UBND</t>
  </si>
  <si>
    <t>Trung tâm HCC</t>
  </si>
  <si>
    <t>Nguồn xã</t>
  </si>
  <si>
    <t xml:space="preserve">Chưa phân bổ </t>
  </si>
  <si>
    <t xml:space="preserve">Bs có mục tiêu nguồn tỉnh chưa phân bổ </t>
  </si>
  <si>
    <t>Nguồn xã chưa phân bổ</t>
  </si>
  <si>
    <t xml:space="preserve">Nguồn tỉnh </t>
  </si>
  <si>
    <t xml:space="preserve">Phòng Kinh tế </t>
  </si>
  <si>
    <t>Chưa phân bổ</t>
  </si>
  <si>
    <t>Trung tâm học tập cộng đồng</t>
  </si>
  <si>
    <t>Phụ lục 01
 BIỂU TỔNG HỢP KINH PHÍ TIẾT KIỆM CHI NGÂN SÁCH NĂM 2026</t>
  </si>
  <si>
    <t>Phụ lục 02
 BIỂU TỔNG HỢP CHI TIẾT KINH PHÍ TIẾT KIỆM CHI NGÂN SÁCH NĂM 2026 CỦA CÁC CƠ QUAN, ĐƠN VỊ</t>
  </si>
  <si>
    <t>Đơn vị/Nội dung</t>
  </si>
  <si>
    <t>Uỷ ban MTTQ Việt Nam xã</t>
  </si>
  <si>
    <t>Văn phòng Đảng uỷ xã</t>
  </si>
  <si>
    <t>Phòng Văn hoá - Xã hội</t>
  </si>
  <si>
    <t>Sự nghiệp môi trường</t>
  </si>
  <si>
    <t>Sự nghiệp giáo dục và đào tạo</t>
  </si>
  <si>
    <t>Trung tâm phục vụ hành chính công</t>
  </si>
  <si>
    <t>Trung tâm Dịch vụ tổng hợp xã</t>
  </si>
  <si>
    <t>Ghi chú</t>
  </si>
  <si>
    <t>Trường Mầm non Cao Kỳ</t>
  </si>
  <si>
    <t>Trường Mầm non Hoà Mục</t>
  </si>
  <si>
    <t>Trường Mầm non Tân Sơn</t>
  </si>
  <si>
    <t>Trường TH&amp;THCS Cao Kỳ</t>
  </si>
  <si>
    <t>Trường Tiểu học Cao Kỳ</t>
  </si>
  <si>
    <t>Trường Tiểu học Hoà Mục</t>
  </si>
  <si>
    <t>Trường TH&amp;THCS Tân Sơn ( cấp TH)</t>
  </si>
  <si>
    <t>Trường TH&amp;THCS Tân Sơn ( cấp THCS )</t>
  </si>
  <si>
    <t>Chi sự nghiệp văn hóa thông tin</t>
  </si>
  <si>
    <t>Chi sự nghiệp thể dục thể thao</t>
  </si>
  <si>
    <t>Chi sự nghiệp phát thanh truyền hình</t>
  </si>
  <si>
    <t>Chi Thường xuyên</t>
  </si>
  <si>
    <t>Nguồn bổ sung có mục tiêu</t>
  </si>
  <si>
    <t xml:space="preserve">Chưa phân bổ đầu năm </t>
  </si>
  <si>
    <t>*</t>
  </si>
  <si>
    <t>-</t>
  </si>
  <si>
    <t>Sự nghiệp thể dục thể thao</t>
  </si>
  <si>
    <t>Sự nghiệp văn hoá thông tin</t>
  </si>
  <si>
    <t>Quốc phòng, an ninh</t>
  </si>
  <si>
    <t>Phòng kinh tế</t>
  </si>
  <si>
    <t xml:space="preserve">chưa phân bổ </t>
  </si>
  <si>
    <t>Uỷ ban Mặt trận tổ quốc</t>
  </si>
  <si>
    <t>Văn phòng đảng uỷ</t>
  </si>
  <si>
    <t xml:space="preserve">Văn phòng HĐND&amp;UBND </t>
  </si>
  <si>
    <t>( Kèm theo Quyết định số 939/QĐ - UBND ngày 18 tháng 8 năm 2026 của UBND xã Tân Kỳ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</si>
</sst>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_);_(* \(#,##0\);_(* &quot;-&quot;??_);_(@_)"/>
    <numFmt numFmtId="165" formatCode="_(* #,##0.000000_);_(* \(#,##0.000000\);_(* &quot;-&quot;??_);_(@_)"/>
    <numFmt numFmtId="166" formatCode="_(* #,##0.000000_);_(* \(#,##0.000000\);_(* &quot;-&quot;??????_);_(@_)"/>
    <numFmt numFmtId="167" formatCode="#,##0.000"/>
    <numFmt numFmtId="168" formatCode="#,##0.0000"/>
    <numFmt numFmtId="169" formatCode="#,##0.00000"/>
    <numFmt numFmtId="170" formatCode="#,##0.000000"/>
    <numFmt numFmtId="171" formatCode="_(* #,##0.00000_);_(* \(#,##0.00000\);_(* &quot;-&quot;??????_);_(@_)"/>
    <numFmt numFmtId="172" formatCode="_(* #,##0.00000_);_(* \(#,##0.00000\);_(* &quot;-&quot;??_);_(@_)"/>
    <numFmt numFmtId="173" formatCode="_(* #,##0.0000_);_(* \(#,##0.0000\);_(* &quot;-&quot;??_);_(@_)"/>
    <numFmt numFmtId="174" formatCode="_(* #,##0.000_);_(* \(#,##0.000\);_(* &quot;-&quot;??_);_(@_)"/>
    <numFmt numFmtId="175" formatCode="_(* #,##0.0000_);_(* \(#,##0.0000\);_(* &quot;-&quot;????_);_(@_)"/>
    <numFmt numFmtId="176" formatCode="#.##0.000"/>
    <numFmt numFmtId="177" formatCode="_(* #.##0.0000_);_(* \(#.##0.0000\);_(* &quot;-&quot;??_);_(@_)"/>
  </numFmts>
  <fonts count="18" x14ac:knownFonts="1">
    <font>
      <sz val="11"/>
      <color theme="1"/>
      <name val="Calibri"/>
      <family val="2"/>
      <scheme val="minor"/>
    </font>
    <font>
      <sz val="13"/>
      <color theme="1"/>
      <name val="Times New Roman"/>
      <family val="1"/>
    </font>
    <font>
      <b/>
      <sz val="13"/>
      <color theme="1"/>
      <name val="Times New Roman"/>
      <family val="1"/>
    </font>
    <font>
      <b/>
      <sz val="16"/>
      <color theme="1"/>
      <name val="Times New Roman"/>
      <family val="1"/>
    </font>
    <font>
      <b/>
      <sz val="12"/>
      <color theme="1"/>
      <name val="Times New Roman"/>
      <family val="1"/>
    </font>
    <font>
      <sz val="11"/>
      <color theme="1"/>
      <name val="Calibri"/>
      <family val="2"/>
      <scheme val="minor"/>
    </font>
    <font>
      <sz val="10"/>
      <name val="Arial"/>
      <family val="2"/>
    </font>
    <font>
      <sz val="13"/>
      <name val="Times New Roman"/>
      <family val="1"/>
    </font>
    <font>
      <i/>
      <sz val="16"/>
      <color theme="1"/>
      <name val="Times New Roman"/>
      <family val="1"/>
    </font>
    <font>
      <sz val="12"/>
      <color theme="1"/>
      <name val="Times New Roman"/>
      <family val="1"/>
    </font>
    <font>
      <sz val="12"/>
      <name val="Times New Roman"/>
      <family val="1"/>
    </font>
    <font>
      <i/>
      <sz val="13"/>
      <color theme="1"/>
      <name val="Times New Roman"/>
      <family val="1"/>
    </font>
    <font>
      <i/>
      <sz val="12"/>
      <color theme="1"/>
      <name val="Times New Roman"/>
      <family val="1"/>
    </font>
    <font>
      <b/>
      <i/>
      <sz val="12"/>
      <color theme="1"/>
      <name val="Times New Roman"/>
      <family val="1"/>
    </font>
    <font>
      <b/>
      <sz val="10"/>
      <color theme="1"/>
      <name val="Times New Roman"/>
      <family val="1"/>
    </font>
    <font>
      <b/>
      <sz val="13"/>
      <name val="Times New Roman"/>
      <family val="1"/>
    </font>
    <font>
      <b/>
      <sz val="12"/>
      <name val="Times New Roman"/>
      <family val="1"/>
    </font>
    <font>
      <sz val="12"/>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3" fontId="5" fillId="0" borderId="0" applyFont="0" applyFill="0" applyBorder="0" applyAlignment="0" applyProtection="0"/>
    <xf numFmtId="43" fontId="6" fillId="0" borderId="0" applyFont="0" applyFill="0" applyBorder="0" applyAlignment="0" applyProtection="0"/>
  </cellStyleXfs>
  <cellXfs count="147">
    <xf numFmtId="0" fontId="0" fillId="0" borderId="0" xfId="0"/>
    <xf numFmtId="164" fontId="12" fillId="2" borderId="1" xfId="1" applyNumberFormat="1" applyFont="1" applyFill="1" applyBorder="1" applyAlignment="1">
      <alignment vertical="center"/>
    </xf>
    <xf numFmtId="0" fontId="2" fillId="2" borderId="0" xfId="0" applyFont="1" applyFill="1" applyAlignment="1">
      <alignment horizontal="left"/>
    </xf>
    <xf numFmtId="0" fontId="2" fillId="2" borderId="0" xfId="0" applyFont="1" applyFill="1"/>
    <xf numFmtId="0" fontId="1" fillId="2" borderId="0" xfId="0" applyFont="1" applyFill="1"/>
    <xf numFmtId="0" fontId="3" fillId="2" borderId="0" xfId="0" applyFont="1" applyFill="1" applyAlignment="1">
      <alignment horizontal="center" vertical="center"/>
    </xf>
    <xf numFmtId="166" fontId="14" fillId="2" borderId="0" xfId="0" applyNumberFormat="1" applyFont="1" applyFill="1" applyAlignment="1">
      <alignment horizontal="center" vertical="center"/>
    </xf>
    <xf numFmtId="165" fontId="14" fillId="2" borderId="0" xfId="0" applyNumberFormat="1" applyFont="1" applyFill="1" applyAlignment="1">
      <alignment horizontal="center" vertical="center"/>
    </xf>
    <xf numFmtId="0" fontId="2"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xf numFmtId="0" fontId="2"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66" fontId="1" fillId="2" borderId="0" xfId="0" applyNumberFormat="1" applyFont="1" applyFill="1"/>
    <xf numFmtId="0" fontId="2"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165" fontId="9" fillId="2" borderId="1" xfId="1" applyNumberFormat="1" applyFont="1" applyFill="1" applyBorder="1" applyAlignment="1">
      <alignment vertical="center"/>
    </xf>
    <xf numFmtId="0" fontId="11" fillId="2" borderId="1" xfId="0" applyFont="1" applyFill="1" applyBorder="1" applyAlignment="1">
      <alignment horizontal="center" vertical="center"/>
    </xf>
    <xf numFmtId="165" fontId="12" fillId="2" borderId="1" xfId="0" applyNumberFormat="1" applyFont="1" applyFill="1" applyBorder="1" applyAlignment="1">
      <alignment vertical="center"/>
    </xf>
    <xf numFmtId="165" fontId="9" fillId="2" borderId="1" xfId="0" applyNumberFormat="1" applyFont="1" applyFill="1" applyBorder="1" applyAlignment="1">
      <alignment vertical="center"/>
    </xf>
    <xf numFmtId="0" fontId="11" fillId="2" borderId="0" xfId="0" applyFont="1" applyFill="1"/>
    <xf numFmtId="0" fontId="7" fillId="2" borderId="1" xfId="0" applyFont="1" applyFill="1" applyBorder="1" applyAlignment="1">
      <alignment horizontal="center" vertical="center"/>
    </xf>
    <xf numFmtId="164" fontId="7" fillId="2" borderId="1" xfId="2" applyNumberFormat="1" applyFont="1" applyFill="1" applyBorder="1" applyAlignment="1">
      <alignment horizontal="left" vertical="center" wrapText="1"/>
    </xf>
    <xf numFmtId="0" fontId="1" fillId="2" borderId="0" xfId="0" applyFont="1" applyFill="1" applyAlignment="1">
      <alignment vertical="center"/>
    </xf>
    <xf numFmtId="0" fontId="11" fillId="2" borderId="0" xfId="0" applyFont="1" applyFill="1" applyAlignment="1">
      <alignment vertical="center"/>
    </xf>
    <xf numFmtId="0" fontId="1" fillId="2" borderId="0" xfId="0" applyFont="1" applyFill="1" applyAlignment="1">
      <alignment horizontal="center"/>
    </xf>
    <xf numFmtId="0" fontId="1" fillId="2" borderId="1" xfId="0" applyFont="1" applyFill="1" applyBorder="1" applyAlignment="1">
      <alignment horizontal="left" vertical="center"/>
    </xf>
    <xf numFmtId="0" fontId="7" fillId="2" borderId="1" xfId="0" applyFont="1" applyFill="1" applyBorder="1" applyAlignment="1">
      <alignment vertical="center"/>
    </xf>
    <xf numFmtId="0" fontId="7" fillId="2" borderId="0" xfId="0" applyFont="1" applyFill="1"/>
    <xf numFmtId="0" fontId="15" fillId="2" borderId="1" xfId="0" applyFont="1" applyFill="1" applyBorder="1" applyAlignment="1">
      <alignment vertical="center"/>
    </xf>
    <xf numFmtId="0" fontId="2" fillId="2" borderId="0" xfId="0" applyFont="1" applyFill="1" applyAlignment="1">
      <alignment vertical="center"/>
    </xf>
    <xf numFmtId="0" fontId="1" fillId="2" borderId="1" xfId="0" applyFont="1" applyFill="1" applyBorder="1"/>
    <xf numFmtId="167" fontId="4" fillId="2" borderId="1" xfId="0" applyNumberFormat="1" applyFont="1" applyFill="1" applyBorder="1" applyAlignment="1">
      <alignment horizontal="right" vertical="center" wrapText="1"/>
    </xf>
    <xf numFmtId="0" fontId="17" fillId="3" borderId="1" xfId="0" applyFont="1" applyFill="1" applyBorder="1" applyAlignment="1">
      <alignment horizontal="left" vertical="center" wrapText="1"/>
    </xf>
    <xf numFmtId="167" fontId="9" fillId="2" borderId="1" xfId="1" applyNumberFormat="1" applyFont="1" applyFill="1" applyBorder="1" applyAlignment="1">
      <alignment horizontal="right" vertical="center"/>
    </xf>
    <xf numFmtId="168" fontId="9" fillId="2" borderId="1" xfId="1" applyNumberFormat="1" applyFont="1" applyFill="1" applyBorder="1" applyAlignment="1">
      <alignment horizontal="right" vertical="center"/>
    </xf>
    <xf numFmtId="168" fontId="4" fillId="2" borderId="1" xfId="0" applyNumberFormat="1" applyFont="1" applyFill="1" applyBorder="1" applyAlignment="1">
      <alignment horizontal="right" vertical="center" wrapText="1"/>
    </xf>
    <xf numFmtId="168" fontId="3" fillId="2" borderId="0" xfId="0" applyNumberFormat="1" applyFont="1" applyFill="1" applyAlignment="1">
      <alignment horizontal="center" vertical="center"/>
    </xf>
    <xf numFmtId="168" fontId="1" fillId="2" borderId="1" xfId="0" applyNumberFormat="1" applyFont="1" applyFill="1" applyBorder="1" applyAlignment="1">
      <alignment horizontal="center" vertical="center" wrapText="1"/>
    </xf>
    <xf numFmtId="168" fontId="1" fillId="2" borderId="0" xfId="0" applyNumberFormat="1" applyFont="1" applyFill="1"/>
    <xf numFmtId="169" fontId="4" fillId="2" borderId="1" xfId="0" applyNumberFormat="1" applyFont="1" applyFill="1" applyBorder="1" applyAlignment="1">
      <alignment horizontal="right" vertical="center" wrapText="1"/>
    </xf>
    <xf numFmtId="169" fontId="2" fillId="2" borderId="1" xfId="0" applyNumberFormat="1" applyFont="1" applyFill="1" applyBorder="1" applyAlignment="1">
      <alignment horizontal="center" vertical="center" wrapText="1"/>
    </xf>
    <xf numFmtId="169" fontId="9" fillId="2" borderId="1" xfId="0" applyNumberFormat="1" applyFont="1" applyFill="1" applyBorder="1" applyAlignment="1">
      <alignment horizontal="center" vertical="center" wrapText="1"/>
    </xf>
    <xf numFmtId="169" fontId="4" fillId="2" borderId="1" xfId="0" applyNumberFormat="1" applyFont="1" applyFill="1" applyBorder="1" applyAlignment="1">
      <alignment horizontal="center" vertical="center" wrapText="1"/>
    </xf>
    <xf numFmtId="169" fontId="9" fillId="2" borderId="1" xfId="0" applyNumberFormat="1" applyFont="1" applyFill="1" applyBorder="1" applyAlignment="1">
      <alignment horizontal="right" vertical="center" wrapText="1"/>
    </xf>
    <xf numFmtId="169" fontId="10" fillId="2" borderId="1" xfId="2" applyNumberFormat="1" applyFont="1" applyFill="1" applyBorder="1" applyAlignment="1">
      <alignment horizontal="right" vertical="center" wrapText="1"/>
    </xf>
    <xf numFmtId="169" fontId="10" fillId="2" borderId="1" xfId="1" applyNumberFormat="1" applyFont="1" applyFill="1" applyBorder="1" applyAlignment="1">
      <alignment horizontal="right" vertical="center"/>
    </xf>
    <xf numFmtId="169" fontId="10" fillId="2" borderId="1" xfId="1" applyNumberFormat="1" applyFont="1" applyFill="1" applyBorder="1" applyAlignment="1">
      <alignment vertical="center"/>
    </xf>
    <xf numFmtId="169" fontId="10" fillId="2" borderId="1" xfId="0" applyNumberFormat="1" applyFont="1" applyFill="1" applyBorder="1" applyAlignment="1">
      <alignment horizontal="right" vertical="center"/>
    </xf>
    <xf numFmtId="169" fontId="10" fillId="2" borderId="1" xfId="0" applyNumberFormat="1" applyFont="1" applyFill="1" applyBorder="1" applyAlignment="1">
      <alignment vertical="center"/>
    </xf>
    <xf numFmtId="169" fontId="16" fillId="2" borderId="1" xfId="2" applyNumberFormat="1" applyFont="1" applyFill="1" applyBorder="1" applyAlignment="1">
      <alignment horizontal="right" vertical="center" wrapText="1"/>
    </xf>
    <xf numFmtId="169" fontId="16" fillId="2" borderId="1" xfId="1" applyNumberFormat="1" applyFont="1" applyFill="1" applyBorder="1" applyAlignment="1">
      <alignment vertical="center"/>
    </xf>
    <xf numFmtId="169" fontId="9" fillId="2" borderId="1" xfId="1" applyNumberFormat="1" applyFont="1" applyFill="1" applyBorder="1" applyAlignment="1">
      <alignment horizontal="right"/>
    </xf>
    <xf numFmtId="169" fontId="9" fillId="2" borderId="1" xfId="0" applyNumberFormat="1" applyFont="1" applyFill="1" applyBorder="1" applyAlignment="1">
      <alignment horizontal="right"/>
    </xf>
    <xf numFmtId="169" fontId="2" fillId="2" borderId="0" xfId="0" applyNumberFormat="1" applyFont="1" applyFill="1" applyAlignment="1">
      <alignment vertical="center"/>
    </xf>
    <xf numFmtId="169" fontId="1" fillId="2" borderId="0" xfId="0" applyNumberFormat="1" applyFont="1" applyFill="1" applyAlignment="1">
      <alignment vertical="center"/>
    </xf>
    <xf numFmtId="164" fontId="2" fillId="2" borderId="1" xfId="2" applyNumberFormat="1" applyFont="1" applyFill="1" applyBorder="1" applyAlignment="1">
      <alignment horizontal="left" vertical="center" wrapText="1"/>
    </xf>
    <xf numFmtId="164" fontId="12" fillId="2" borderId="1" xfId="1" applyNumberFormat="1" applyFont="1" applyFill="1" applyBorder="1" applyAlignment="1">
      <alignment horizontal="right" vertical="center"/>
    </xf>
    <xf numFmtId="0" fontId="2" fillId="0" borderId="0" xfId="0" applyFont="1"/>
    <xf numFmtId="0" fontId="1"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165" fontId="9" fillId="0" borderId="1" xfId="1" applyNumberFormat="1" applyFont="1" applyFill="1" applyBorder="1" applyAlignment="1">
      <alignment vertical="center"/>
    </xf>
    <xf numFmtId="165" fontId="12" fillId="0" borderId="1" xfId="0" applyNumberFormat="1" applyFont="1" applyBorder="1" applyAlignment="1">
      <alignment vertical="center"/>
    </xf>
    <xf numFmtId="0" fontId="1" fillId="0" borderId="0" xfId="0" applyFont="1"/>
    <xf numFmtId="165" fontId="13" fillId="2" borderId="1" xfId="0" applyNumberFormat="1" applyFont="1" applyFill="1" applyBorder="1" applyAlignment="1">
      <alignment vertical="center"/>
    </xf>
    <xf numFmtId="165" fontId="4" fillId="2" borderId="1" xfId="2" applyNumberFormat="1" applyFont="1" applyFill="1" applyBorder="1" applyAlignment="1">
      <alignment horizontal="left" vertical="center" wrapText="1"/>
    </xf>
    <xf numFmtId="165" fontId="13" fillId="0" borderId="1" xfId="0" applyNumberFormat="1" applyFont="1" applyBorder="1" applyAlignment="1">
      <alignment vertical="center"/>
    </xf>
    <xf numFmtId="167" fontId="4" fillId="2" borderId="1" xfId="2" applyNumberFormat="1" applyFont="1" applyFill="1" applyBorder="1" applyAlignment="1">
      <alignment horizontal="right" vertical="center" wrapText="1"/>
    </xf>
    <xf numFmtId="170" fontId="12" fillId="2" borderId="1" xfId="1" applyNumberFormat="1" applyFont="1" applyFill="1" applyBorder="1" applyAlignment="1">
      <alignment vertical="center"/>
    </xf>
    <xf numFmtId="171" fontId="12" fillId="2" borderId="1" xfId="0" applyNumberFormat="1" applyFont="1" applyFill="1" applyBorder="1" applyAlignment="1">
      <alignment vertical="center"/>
    </xf>
    <xf numFmtId="169" fontId="4" fillId="0" borderId="1" xfId="0" applyNumberFormat="1" applyFont="1" applyBorder="1" applyAlignment="1">
      <alignment horizontal="right" vertical="center" wrapText="1"/>
    </xf>
    <xf numFmtId="169" fontId="9" fillId="0" borderId="1" xfId="0" applyNumberFormat="1" applyFont="1" applyBorder="1" applyAlignment="1">
      <alignment horizontal="right" vertical="center" wrapText="1"/>
    </xf>
    <xf numFmtId="169" fontId="16" fillId="0" borderId="1" xfId="2" applyNumberFormat="1" applyFont="1" applyFill="1" applyBorder="1" applyAlignment="1">
      <alignment horizontal="right" vertical="center" wrapText="1"/>
    </xf>
    <xf numFmtId="169" fontId="10" fillId="0" borderId="1" xfId="1" applyNumberFormat="1" applyFont="1" applyFill="1" applyBorder="1" applyAlignment="1">
      <alignment horizontal="right" vertical="center"/>
    </xf>
    <xf numFmtId="172" fontId="12" fillId="2" borderId="1" xfId="1" applyNumberFormat="1" applyFont="1" applyFill="1" applyBorder="1" applyAlignment="1">
      <alignment horizontal="right" vertical="center"/>
    </xf>
    <xf numFmtId="166" fontId="2" fillId="2" borderId="0" xfId="0" applyNumberFormat="1" applyFont="1" applyFill="1" applyAlignment="1">
      <alignment vertical="center"/>
    </xf>
    <xf numFmtId="166" fontId="11" fillId="2" borderId="0" xfId="0" applyNumberFormat="1" applyFont="1" applyFill="1"/>
    <xf numFmtId="176" fontId="9" fillId="2" borderId="1" xfId="0" applyNumberFormat="1" applyFont="1" applyFill="1" applyBorder="1" applyAlignment="1">
      <alignment horizontal="right" vertical="center" wrapText="1"/>
    </xf>
    <xf numFmtId="176" fontId="10" fillId="2" borderId="1" xfId="0" applyNumberFormat="1" applyFont="1" applyFill="1" applyBorder="1" applyAlignment="1">
      <alignment horizontal="right" vertical="center"/>
    </xf>
    <xf numFmtId="176" fontId="10" fillId="2" borderId="1" xfId="1" applyNumberFormat="1" applyFont="1" applyFill="1" applyBorder="1" applyAlignment="1">
      <alignment horizontal="right" vertical="center"/>
    </xf>
    <xf numFmtId="0" fontId="9" fillId="2" borderId="1" xfId="0" applyFont="1" applyFill="1" applyBorder="1" applyAlignment="1">
      <alignment horizontal="center"/>
    </xf>
    <xf numFmtId="0" fontId="9" fillId="2" borderId="1" xfId="0" applyFont="1" applyFill="1" applyBorder="1"/>
    <xf numFmtId="169" fontId="9" fillId="2" borderId="1" xfId="0" applyNumberFormat="1" applyFont="1" applyFill="1" applyBorder="1"/>
    <xf numFmtId="0" fontId="9" fillId="2" borderId="0" xfId="0" applyFont="1" applyFill="1"/>
    <xf numFmtId="177" fontId="1" fillId="2" borderId="0" xfId="0" applyNumberFormat="1" applyFont="1" applyFill="1"/>
    <xf numFmtId="0" fontId="2" fillId="2" borderId="0" xfId="0" applyFont="1" applyFill="1" applyAlignment="1">
      <alignment horizontal="left"/>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8" fillId="2" borderId="0" xfId="0" applyFont="1" applyFill="1" applyAlignment="1">
      <alignment horizontal="center" vertical="center"/>
    </xf>
    <xf numFmtId="0" fontId="8" fillId="0" borderId="0" xfId="0" applyFont="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2" borderId="0" xfId="0" applyFont="1" applyFill="1" applyAlignment="1">
      <alignment horizontal="right" vertical="center"/>
    </xf>
    <xf numFmtId="0" fontId="8" fillId="0" borderId="0" xfId="0" applyFont="1" applyAlignment="1">
      <alignment horizontal="right" vertical="center"/>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8" fontId="2" fillId="2" borderId="2" xfId="0" applyNumberFormat="1" applyFont="1" applyFill="1" applyBorder="1" applyAlignment="1">
      <alignment horizontal="center" vertical="center" wrapText="1"/>
    </xf>
    <xf numFmtId="168" fontId="2" fillId="2" borderId="4" xfId="0" applyNumberFormat="1" applyFont="1" applyFill="1" applyBorder="1" applyAlignment="1">
      <alignment horizontal="center" vertical="center" wrapText="1"/>
    </xf>
    <xf numFmtId="0" fontId="11" fillId="2" borderId="1" xfId="0" applyFont="1" applyFill="1" applyBorder="1" applyAlignment="1">
      <alignment vertical="center"/>
    </xf>
    <xf numFmtId="165" fontId="12" fillId="2" borderId="1" xfId="1" applyNumberFormat="1" applyFont="1" applyFill="1" applyBorder="1" applyAlignment="1">
      <alignment vertical="center"/>
    </xf>
    <xf numFmtId="169" fontId="11" fillId="2" borderId="0" xfId="0" applyNumberFormat="1" applyFont="1" applyFill="1"/>
    <xf numFmtId="0" fontId="2" fillId="0" borderId="1" xfId="0" applyFont="1" applyBorder="1" applyAlignment="1">
      <alignment horizontal="center" vertical="center"/>
    </xf>
    <xf numFmtId="164" fontId="2" fillId="0" borderId="1" xfId="2" applyNumberFormat="1" applyFont="1" applyFill="1" applyBorder="1" applyAlignment="1">
      <alignment horizontal="left" vertical="center" wrapText="1"/>
    </xf>
    <xf numFmtId="173" fontId="4" fillId="0" borderId="1" xfId="2" applyNumberFormat="1" applyFont="1" applyFill="1" applyBorder="1" applyAlignment="1">
      <alignment horizontal="left" vertical="center" wrapText="1"/>
    </xf>
    <xf numFmtId="166" fontId="2" fillId="0" borderId="0" xfId="0" applyNumberFormat="1" applyFont="1" applyAlignment="1">
      <alignment vertical="center"/>
    </xf>
    <xf numFmtId="0" fontId="2" fillId="0" borderId="0" xfId="0" applyFont="1" applyAlignment="1">
      <alignment vertical="center"/>
    </xf>
    <xf numFmtId="168" fontId="12" fillId="2" borderId="1" xfId="1" applyNumberFormat="1" applyFont="1" applyFill="1" applyBorder="1" applyAlignment="1">
      <alignment vertical="center"/>
    </xf>
    <xf numFmtId="165" fontId="4" fillId="2" borderId="1" xfId="1" applyNumberFormat="1" applyFont="1" applyFill="1" applyBorder="1" applyAlignment="1">
      <alignment vertical="center"/>
    </xf>
    <xf numFmtId="165" fontId="4" fillId="0" borderId="1" xfId="2" applyNumberFormat="1" applyFont="1" applyFill="1" applyBorder="1" applyAlignment="1">
      <alignment horizontal="left" vertical="center" wrapText="1"/>
    </xf>
    <xf numFmtId="164" fontId="11" fillId="2" borderId="1" xfId="2" applyNumberFormat="1" applyFont="1" applyFill="1" applyBorder="1" applyAlignment="1">
      <alignment horizontal="left" vertical="center" wrapText="1"/>
    </xf>
    <xf numFmtId="165" fontId="9" fillId="2" borderId="1" xfId="2" applyNumberFormat="1" applyFont="1" applyFill="1" applyBorder="1" applyAlignment="1">
      <alignment horizontal="left" vertical="center" wrapText="1"/>
    </xf>
    <xf numFmtId="166" fontId="1" fillId="2" borderId="0" xfId="0" applyNumberFormat="1" applyFont="1" applyFill="1" applyAlignment="1">
      <alignment vertical="center"/>
    </xf>
    <xf numFmtId="165" fontId="12" fillId="2" borderId="1" xfId="2" applyNumberFormat="1" applyFont="1" applyFill="1" applyBorder="1" applyAlignment="1">
      <alignment horizontal="left" vertical="center" wrapText="1"/>
    </xf>
    <xf numFmtId="165" fontId="12" fillId="0" borderId="1" xfId="1" applyNumberFormat="1" applyFont="1" applyFill="1" applyBorder="1" applyAlignment="1">
      <alignment vertical="center"/>
    </xf>
    <xf numFmtId="165" fontId="13" fillId="2" borderId="1" xfId="1" applyNumberFormat="1" applyFont="1" applyFill="1" applyBorder="1" applyAlignment="1">
      <alignment vertical="center"/>
    </xf>
    <xf numFmtId="165" fontId="13" fillId="0" borderId="1" xfId="1" applyNumberFormat="1" applyFont="1" applyFill="1" applyBorder="1" applyAlignment="1">
      <alignment vertical="center"/>
    </xf>
    <xf numFmtId="43" fontId="4" fillId="2" borderId="1" xfId="2" applyFont="1" applyFill="1" applyBorder="1" applyAlignment="1">
      <alignment horizontal="left" vertical="center" wrapText="1"/>
    </xf>
    <xf numFmtId="173" fontId="4" fillId="2" borderId="1" xfId="2" applyNumberFormat="1" applyFont="1" applyFill="1" applyBorder="1" applyAlignment="1">
      <alignment horizontal="left" vertical="center" wrapText="1"/>
    </xf>
    <xf numFmtId="164" fontId="1" fillId="2" borderId="1" xfId="2" applyNumberFormat="1" applyFont="1" applyFill="1" applyBorder="1" applyAlignment="1">
      <alignment horizontal="left" vertical="center" wrapText="1"/>
    </xf>
    <xf numFmtId="43" fontId="9" fillId="2" borderId="1" xfId="2" applyFont="1" applyFill="1" applyBorder="1" applyAlignment="1">
      <alignment horizontal="left" vertical="center" wrapText="1"/>
    </xf>
    <xf numFmtId="173" fontId="9" fillId="2" borderId="1" xfId="2" applyNumberFormat="1" applyFont="1" applyFill="1" applyBorder="1" applyAlignment="1">
      <alignment horizontal="left" vertical="center" wrapText="1"/>
    </xf>
    <xf numFmtId="173" fontId="9" fillId="0" borderId="1" xfId="1" applyNumberFormat="1" applyFont="1" applyFill="1" applyBorder="1" applyAlignment="1">
      <alignment vertical="center"/>
    </xf>
    <xf numFmtId="43" fontId="12" fillId="2" borderId="1" xfId="2" applyFont="1" applyFill="1" applyBorder="1" applyAlignment="1">
      <alignment horizontal="center" vertical="center" wrapText="1"/>
    </xf>
    <xf numFmtId="173" fontId="12" fillId="2" borderId="1" xfId="1" applyNumberFormat="1" applyFont="1" applyFill="1" applyBorder="1" applyAlignment="1">
      <alignment vertical="center"/>
    </xf>
    <xf numFmtId="173" fontId="12" fillId="0" borderId="1" xfId="1" applyNumberFormat="1" applyFont="1" applyFill="1" applyBorder="1" applyAlignment="1">
      <alignment vertical="center"/>
    </xf>
    <xf numFmtId="43" fontId="12" fillId="2" borderId="1" xfId="1" applyFont="1" applyFill="1" applyBorder="1" applyAlignment="1">
      <alignment vertical="center"/>
    </xf>
    <xf numFmtId="43" fontId="12" fillId="2" borderId="1" xfId="2" applyFont="1" applyFill="1" applyBorder="1" applyAlignment="1">
      <alignment horizontal="left" vertical="center" wrapText="1"/>
    </xf>
    <xf numFmtId="173" fontId="12" fillId="2" borderId="1" xfId="2" applyNumberFormat="1" applyFont="1" applyFill="1" applyBorder="1" applyAlignment="1">
      <alignment horizontal="left" vertical="center" wrapText="1"/>
    </xf>
    <xf numFmtId="175" fontId="11" fillId="2" borderId="0" xfId="0" applyNumberFormat="1" applyFont="1" applyFill="1" applyAlignment="1">
      <alignment vertical="center"/>
    </xf>
    <xf numFmtId="43" fontId="12" fillId="0" borderId="1" xfId="1" applyFont="1" applyFill="1" applyBorder="1" applyAlignment="1">
      <alignment vertical="center"/>
    </xf>
    <xf numFmtId="43" fontId="12" fillId="2" borderId="1" xfId="2" applyFont="1" applyFill="1" applyBorder="1" applyAlignment="1">
      <alignment horizontal="right" vertical="center" wrapText="1"/>
    </xf>
    <xf numFmtId="174" fontId="4" fillId="2" borderId="1" xfId="2" applyNumberFormat="1" applyFont="1" applyFill="1" applyBorder="1" applyAlignment="1">
      <alignment vertical="center" wrapText="1"/>
    </xf>
    <xf numFmtId="174" fontId="12" fillId="2" borderId="1" xfId="2" applyNumberFormat="1" applyFont="1" applyFill="1" applyBorder="1" applyAlignment="1">
      <alignment vertical="center" wrapText="1"/>
    </xf>
    <xf numFmtId="166" fontId="11" fillId="2" borderId="0" xfId="0" applyNumberFormat="1" applyFont="1" applyFill="1" applyAlignment="1">
      <alignment vertical="center"/>
    </xf>
    <xf numFmtId="4" fontId="12" fillId="2" borderId="1" xfId="2" applyNumberFormat="1" applyFont="1" applyFill="1" applyBorder="1" applyAlignment="1">
      <alignment horizontal="right" vertical="center" wrapText="1"/>
    </xf>
    <xf numFmtId="164" fontId="4" fillId="2" borderId="1" xfId="2" applyNumberFormat="1" applyFont="1" applyFill="1" applyBorder="1" applyAlignment="1">
      <alignment horizontal="right" vertical="center" wrapText="1" indent="1"/>
    </xf>
    <xf numFmtId="43" fontId="13" fillId="2" borderId="1" xfId="1" applyFont="1" applyFill="1" applyBorder="1" applyAlignment="1">
      <alignment vertical="center"/>
    </xf>
    <xf numFmtId="174" fontId="4" fillId="2" borderId="1" xfId="2" applyNumberFormat="1" applyFont="1" applyFill="1" applyBorder="1" applyAlignment="1">
      <alignment horizontal="right" vertical="center" wrapText="1" indent="1"/>
    </xf>
    <xf numFmtId="164" fontId="12" fillId="2" borderId="1" xfId="2" applyNumberFormat="1" applyFont="1" applyFill="1" applyBorder="1" applyAlignment="1">
      <alignment horizontal="right" vertical="center" wrapText="1"/>
    </xf>
    <xf numFmtId="3" fontId="12" fillId="2" borderId="1" xfId="2" applyNumberFormat="1" applyFont="1" applyFill="1" applyBorder="1" applyAlignment="1">
      <alignment horizontal="right" vertical="center" wrapText="1"/>
    </xf>
    <xf numFmtId="172" fontId="13" fillId="2" borderId="1" xfId="1" applyNumberFormat="1" applyFont="1" applyFill="1" applyBorder="1" applyAlignment="1">
      <alignment horizontal="right" vertical="center"/>
    </xf>
    <xf numFmtId="172" fontId="12" fillId="0" borderId="1" xfId="1" applyNumberFormat="1" applyFont="1" applyFill="1" applyBorder="1" applyAlignment="1">
      <alignment horizontal="right" vertical="center"/>
    </xf>
    <xf numFmtId="167" fontId="9" fillId="2" borderId="1" xfId="2" applyNumberFormat="1" applyFont="1" applyFill="1" applyBorder="1" applyAlignment="1">
      <alignment horizontal="right" vertical="center" wrapText="1"/>
    </xf>
  </cellXfs>
  <cellStyles count="3">
    <cellStyle name="Comma" xfId="1" builtinId="3"/>
    <cellStyle name="Comma 3"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XFC64"/>
  <sheetViews>
    <sheetView showZeros="0" zoomScale="76" zoomScaleNormal="76" zoomScaleSheetLayoutView="80" zoomScalePageLayoutView="57" workbookViewId="0">
      <selection activeCell="A3" sqref="A3:P3"/>
    </sheetView>
  </sheetViews>
  <sheetFormatPr defaultColWidth="9.109375" defaultRowHeight="16.8" x14ac:dyDescent="0.3"/>
  <cols>
    <col min="1" max="1" width="5.109375" style="27" customWidth="1"/>
    <col min="2" max="2" width="48.5546875" style="4" customWidth="1"/>
    <col min="3" max="3" width="17.109375" style="4" customWidth="1"/>
    <col min="4" max="4" width="16.6640625" style="4" customWidth="1"/>
    <col min="5" max="5" width="15.88671875" style="4" customWidth="1"/>
    <col min="6" max="6" width="17.109375" style="4" customWidth="1"/>
    <col min="7" max="7" width="17.44140625" style="4" customWidth="1"/>
    <col min="8" max="8" width="17.33203125" style="4" customWidth="1"/>
    <col min="9" max="9" width="10.5546875" style="4" customWidth="1"/>
    <col min="10" max="10" width="16.109375" style="4" customWidth="1"/>
    <col min="11" max="11" width="17.109375" style="4" customWidth="1"/>
    <col min="12" max="12" width="16.33203125" style="65" customWidth="1"/>
    <col min="13" max="13" width="16.33203125" style="4" customWidth="1"/>
    <col min="14" max="14" width="22.5546875" style="4" customWidth="1"/>
    <col min="15" max="15" width="17.5546875" style="4" customWidth="1"/>
    <col min="16" max="16" width="15.44140625" style="4" customWidth="1"/>
    <col min="17" max="17" width="27.33203125" style="4" customWidth="1"/>
    <col min="18" max="18" width="24.88671875" style="4" customWidth="1"/>
    <col min="19" max="16384" width="9.109375" style="4"/>
  </cols>
  <sheetData>
    <row r="1" spans="1:18 16383:16383" s="3" customFormat="1" ht="37.5" customHeight="1" x14ac:dyDescent="0.3">
      <c r="A1" s="2"/>
      <c r="B1" s="87"/>
      <c r="C1" s="87"/>
      <c r="L1" s="60"/>
    </row>
    <row r="2" spans="1:18 16383:16383" ht="46.5" customHeight="1" x14ac:dyDescent="0.3">
      <c r="A2" s="88" t="s">
        <v>57</v>
      </c>
      <c r="B2" s="88"/>
      <c r="C2" s="88"/>
      <c r="D2" s="88"/>
      <c r="E2" s="88"/>
      <c r="F2" s="88"/>
      <c r="G2" s="88"/>
      <c r="H2" s="88"/>
      <c r="I2" s="88"/>
      <c r="J2" s="88"/>
      <c r="K2" s="88"/>
      <c r="L2" s="89"/>
      <c r="M2" s="88"/>
      <c r="N2" s="88"/>
      <c r="O2" s="88"/>
      <c r="P2" s="88"/>
    </row>
    <row r="3" spans="1:18 16383:16383" ht="25.5" customHeight="1" x14ac:dyDescent="0.3">
      <c r="A3" s="90" t="s">
        <v>92</v>
      </c>
      <c r="B3" s="90"/>
      <c r="C3" s="90"/>
      <c r="D3" s="90"/>
      <c r="E3" s="90"/>
      <c r="F3" s="90"/>
      <c r="G3" s="90"/>
      <c r="H3" s="90"/>
      <c r="I3" s="90"/>
      <c r="J3" s="90"/>
      <c r="K3" s="90"/>
      <c r="L3" s="91"/>
      <c r="M3" s="90"/>
      <c r="N3" s="90"/>
      <c r="O3" s="90"/>
      <c r="P3" s="90"/>
    </row>
    <row r="4" spans="1:18 16383:16383" ht="25.5" customHeight="1" x14ac:dyDescent="0.3">
      <c r="A4" s="5"/>
      <c r="B4" s="5"/>
      <c r="C4" s="5"/>
      <c r="D4" s="6"/>
      <c r="E4" s="6"/>
      <c r="F4" s="5"/>
      <c r="G4" s="5"/>
      <c r="H4" s="7"/>
      <c r="I4" s="5"/>
      <c r="J4" s="95" t="s">
        <v>4</v>
      </c>
      <c r="K4" s="95"/>
      <c r="L4" s="96"/>
      <c r="M4" s="95"/>
      <c r="N4" s="95"/>
      <c r="O4" s="95"/>
      <c r="P4" s="95"/>
    </row>
    <row r="5" spans="1:18 16383:16383" s="3" customFormat="1" ht="35.25" customHeight="1" x14ac:dyDescent="0.3">
      <c r="A5" s="97" t="s">
        <v>0</v>
      </c>
      <c r="B5" s="97" t="s">
        <v>1</v>
      </c>
      <c r="C5" s="92" t="s">
        <v>22</v>
      </c>
      <c r="D5" s="97" t="s">
        <v>8</v>
      </c>
      <c r="E5" s="97"/>
      <c r="F5" s="97"/>
      <c r="G5" s="97"/>
      <c r="H5" s="97"/>
      <c r="I5" s="97"/>
      <c r="J5" s="97"/>
      <c r="K5" s="92" t="s">
        <v>32</v>
      </c>
      <c r="L5" s="98" t="s">
        <v>33</v>
      </c>
      <c r="M5" s="92" t="s">
        <v>34</v>
      </c>
      <c r="N5" s="92" t="s">
        <v>35</v>
      </c>
      <c r="O5" s="92" t="s">
        <v>38</v>
      </c>
      <c r="P5" s="92" t="s">
        <v>39</v>
      </c>
    </row>
    <row r="6" spans="1:18 16383:16383" s="10" customFormat="1" ht="294" customHeight="1" x14ac:dyDescent="0.3">
      <c r="A6" s="97"/>
      <c r="B6" s="97"/>
      <c r="C6" s="93"/>
      <c r="D6" s="9" t="s">
        <v>9</v>
      </c>
      <c r="E6" s="9" t="s">
        <v>10</v>
      </c>
      <c r="F6" s="9" t="s">
        <v>11</v>
      </c>
      <c r="G6" s="9" t="s">
        <v>29</v>
      </c>
      <c r="H6" s="9" t="s">
        <v>30</v>
      </c>
      <c r="I6" s="9" t="s">
        <v>12</v>
      </c>
      <c r="J6" s="9" t="s">
        <v>31</v>
      </c>
      <c r="K6" s="93"/>
      <c r="L6" s="99"/>
      <c r="M6" s="94"/>
      <c r="N6" s="94"/>
      <c r="O6" s="93"/>
      <c r="P6" s="94"/>
    </row>
    <row r="7" spans="1:18 16383:16383" ht="42" customHeight="1" x14ac:dyDescent="0.3">
      <c r="A7" s="13" t="s">
        <v>2</v>
      </c>
      <c r="B7" s="13" t="s">
        <v>3</v>
      </c>
      <c r="C7" s="13">
        <v>1</v>
      </c>
      <c r="D7" s="13" t="s">
        <v>26</v>
      </c>
      <c r="E7" s="13">
        <v>3</v>
      </c>
      <c r="F7" s="13">
        <v>4</v>
      </c>
      <c r="G7" s="13">
        <v>5</v>
      </c>
      <c r="H7" s="13">
        <v>6</v>
      </c>
      <c r="I7" s="13">
        <v>7</v>
      </c>
      <c r="J7" s="13">
        <v>8</v>
      </c>
      <c r="K7" s="13" t="s">
        <v>27</v>
      </c>
      <c r="L7" s="61" t="s">
        <v>28</v>
      </c>
      <c r="M7" s="13">
        <v>11</v>
      </c>
      <c r="N7" s="13">
        <v>12</v>
      </c>
      <c r="O7" s="13" t="s">
        <v>36</v>
      </c>
      <c r="P7" s="13" t="s">
        <v>37</v>
      </c>
      <c r="Q7" s="14"/>
    </row>
    <row r="8" spans="1:18 16383:16383" ht="33" customHeight="1" x14ac:dyDescent="0.3">
      <c r="A8" s="8"/>
      <c r="B8" s="11" t="s">
        <v>13</v>
      </c>
      <c r="C8" s="12">
        <f t="shared" ref="C8:P8" si="0">C9+C62</f>
        <v>97315</v>
      </c>
      <c r="D8" s="12">
        <f t="shared" si="0"/>
        <v>87901.5</v>
      </c>
      <c r="E8" s="12">
        <f t="shared" si="0"/>
        <v>0</v>
      </c>
      <c r="F8" s="12">
        <f t="shared" si="0"/>
        <v>51701.26</v>
      </c>
      <c r="G8" s="12">
        <f t="shared" si="0"/>
        <v>22323.14</v>
      </c>
      <c r="H8" s="12">
        <f t="shared" si="0"/>
        <v>10802.099999999999</v>
      </c>
      <c r="I8" s="12">
        <f t="shared" si="0"/>
        <v>0</v>
      </c>
      <c r="J8" s="12">
        <f t="shared" si="0"/>
        <v>3075</v>
      </c>
      <c r="K8" s="12">
        <f t="shared" si="0"/>
        <v>9413.5</v>
      </c>
      <c r="L8" s="12">
        <f t="shared" si="0"/>
        <v>941.35</v>
      </c>
      <c r="M8" s="12">
        <f t="shared" si="0"/>
        <v>4915.9139999999998</v>
      </c>
      <c r="N8" s="12">
        <f t="shared" si="0"/>
        <v>0</v>
      </c>
      <c r="O8" s="12">
        <f t="shared" si="0"/>
        <v>3556.2360000000008</v>
      </c>
      <c r="P8" s="12">
        <f t="shared" si="0"/>
        <v>177.81180000000003</v>
      </c>
      <c r="Q8" s="14"/>
      <c r="XFC8" s="4">
        <f>SUM(A8:XFB8)</f>
        <v>292122.81179999997</v>
      </c>
    </row>
    <row r="9" spans="1:18 16383:16383" ht="25.5" customHeight="1" x14ac:dyDescent="0.3">
      <c r="A9" s="8" t="s">
        <v>21</v>
      </c>
      <c r="B9" s="15" t="s">
        <v>23</v>
      </c>
      <c r="C9" s="12">
        <f t="shared" ref="C9:P9" si="1">C10+C21+C34+C35+C36+C41+C43+C48+C54+C57+C58+C39</f>
        <v>92944</v>
      </c>
      <c r="D9" s="12">
        <f t="shared" si="1"/>
        <v>83530.5</v>
      </c>
      <c r="E9" s="12">
        <f t="shared" si="1"/>
        <v>0</v>
      </c>
      <c r="F9" s="12">
        <f t="shared" si="1"/>
        <v>51701.26</v>
      </c>
      <c r="G9" s="12">
        <f t="shared" si="1"/>
        <v>17952.14</v>
      </c>
      <c r="H9" s="12">
        <f t="shared" si="1"/>
        <v>10802.099999999999</v>
      </c>
      <c r="I9" s="12">
        <f t="shared" si="1"/>
        <v>0</v>
      </c>
      <c r="J9" s="12">
        <f t="shared" si="1"/>
        <v>3075</v>
      </c>
      <c r="K9" s="12">
        <f t="shared" si="1"/>
        <v>9413.5</v>
      </c>
      <c r="L9" s="62">
        <f t="shared" si="1"/>
        <v>941.35</v>
      </c>
      <c r="M9" s="12">
        <f t="shared" si="1"/>
        <v>4915.9139999999998</v>
      </c>
      <c r="N9" s="12">
        <f t="shared" si="1"/>
        <v>0</v>
      </c>
      <c r="O9" s="12">
        <f t="shared" si="1"/>
        <v>3556.2360000000008</v>
      </c>
      <c r="P9" s="12">
        <f t="shared" si="1"/>
        <v>177.81180000000003</v>
      </c>
      <c r="Q9" s="86"/>
      <c r="R9" s="14"/>
    </row>
    <row r="10" spans="1:18 16383:16383" ht="22.5" customHeight="1" x14ac:dyDescent="0.3">
      <c r="A10" s="16">
        <v>1</v>
      </c>
      <c r="B10" s="17" t="s">
        <v>5</v>
      </c>
      <c r="C10" s="18">
        <f>C11+C19</f>
        <v>26848.500000000004</v>
      </c>
      <c r="D10" s="18">
        <f t="shared" ref="D10:P10" si="2">D11+D19</f>
        <v>24104.500000000004</v>
      </c>
      <c r="E10" s="18">
        <f t="shared" si="2"/>
        <v>0</v>
      </c>
      <c r="F10" s="18">
        <f t="shared" si="2"/>
        <v>16522.260000000002</v>
      </c>
      <c r="G10" s="18">
        <f t="shared" si="2"/>
        <v>399</v>
      </c>
      <c r="H10" s="18">
        <f t="shared" si="2"/>
        <v>5271.24</v>
      </c>
      <c r="I10" s="18">
        <f t="shared" si="2"/>
        <v>0</v>
      </c>
      <c r="J10" s="18">
        <f t="shared" si="2"/>
        <v>1912</v>
      </c>
      <c r="K10" s="18">
        <f t="shared" si="2"/>
        <v>2744</v>
      </c>
      <c r="L10" s="18">
        <f>L11+L19</f>
        <v>274.39999999999998</v>
      </c>
      <c r="M10" s="18">
        <f t="shared" si="2"/>
        <v>1933.6</v>
      </c>
      <c r="N10" s="18">
        <f t="shared" si="2"/>
        <v>0</v>
      </c>
      <c r="O10" s="18">
        <f t="shared" si="2"/>
        <v>536</v>
      </c>
      <c r="P10" s="18">
        <f t="shared" si="2"/>
        <v>26.799999999999997</v>
      </c>
      <c r="Q10" s="14"/>
      <c r="R10" s="14"/>
    </row>
    <row r="11" spans="1:18 16383:16383" ht="25.5" customHeight="1" x14ac:dyDescent="0.3">
      <c r="A11" s="16"/>
      <c r="B11" s="17" t="s">
        <v>79</v>
      </c>
      <c r="C11" s="18">
        <f>C12+C13+C14+C15+C16+C17+C18</f>
        <v>26427.269600000003</v>
      </c>
      <c r="D11" s="18">
        <f t="shared" ref="D11:O11" si="3">D12+D13+D14+D15+D16+D17+D18</f>
        <v>23683.269600000003</v>
      </c>
      <c r="E11" s="18">
        <f t="shared" si="3"/>
        <v>0</v>
      </c>
      <c r="F11" s="18">
        <f t="shared" si="3"/>
        <v>16522.260000000002</v>
      </c>
      <c r="G11" s="18">
        <f t="shared" si="3"/>
        <v>399</v>
      </c>
      <c r="H11" s="18">
        <f t="shared" si="3"/>
        <v>4850.0095999999994</v>
      </c>
      <c r="I11" s="18">
        <f t="shared" si="3"/>
        <v>0</v>
      </c>
      <c r="J11" s="18">
        <f t="shared" si="3"/>
        <v>1912</v>
      </c>
      <c r="K11" s="18">
        <f t="shared" si="3"/>
        <v>2744</v>
      </c>
      <c r="L11" s="18">
        <f>L12+L13+L14+L15+L16+L17+L18</f>
        <v>274.39999999999998</v>
      </c>
      <c r="M11" s="18">
        <f t="shared" si="3"/>
        <v>1933.6</v>
      </c>
      <c r="N11" s="18">
        <f t="shared" si="3"/>
        <v>0</v>
      </c>
      <c r="O11" s="18">
        <f t="shared" si="3"/>
        <v>536</v>
      </c>
      <c r="P11" s="18">
        <f>P12+P13+P14+P15+P16+P17+P18</f>
        <v>26.799999999999997</v>
      </c>
    </row>
    <row r="12" spans="1:18 16383:16383" s="22" customFormat="1" ht="26.25" customHeight="1" x14ac:dyDescent="0.3">
      <c r="A12" s="19"/>
      <c r="B12" s="102" t="s">
        <v>89</v>
      </c>
      <c r="C12" s="103">
        <f>'PL 02'!E14</f>
        <v>4641.3752000000004</v>
      </c>
      <c r="D12" s="20">
        <f>E12+F12+G12+H12+I12+J12</f>
        <v>4281.3752000000004</v>
      </c>
      <c r="E12" s="20"/>
      <c r="F12" s="20">
        <f>'PL 02'!H14</f>
        <v>2410</v>
      </c>
      <c r="G12" s="20"/>
      <c r="H12" s="20">
        <f>'PL 02'!J14</f>
        <v>1079.3751999999999</v>
      </c>
      <c r="I12" s="20"/>
      <c r="J12" s="20">
        <f>'PL 02'!L14</f>
        <v>792</v>
      </c>
      <c r="K12" s="20">
        <f t="shared" ref="K12:K17" si="4">C12-D12</f>
        <v>360</v>
      </c>
      <c r="L12" s="64">
        <f t="shared" ref="L12:L18" si="5">K12*10%</f>
        <v>36</v>
      </c>
      <c r="M12" s="21">
        <f>'PL 02'!O14</f>
        <v>205</v>
      </c>
      <c r="N12" s="21">
        <v>0</v>
      </c>
      <c r="O12" s="20">
        <f t="shared" ref="O12:O18" si="6">K12-L12-M12-N12</f>
        <v>119</v>
      </c>
      <c r="P12" s="20">
        <f>O12*5%</f>
        <v>5.95</v>
      </c>
      <c r="Q12" s="78"/>
      <c r="R12" s="78"/>
    </row>
    <row r="13" spans="1:18 16383:16383" s="22" customFormat="1" ht="25.5" customHeight="1" x14ac:dyDescent="0.3">
      <c r="A13" s="19"/>
      <c r="B13" s="102" t="s">
        <v>90</v>
      </c>
      <c r="C13" s="103">
        <f>'PL 02'!E12</f>
        <v>7506.9712</v>
      </c>
      <c r="D13" s="20">
        <f t="shared" ref="D13:D18" si="7">E13+F13+G13+H13+I13+J13</f>
        <v>6822.9712</v>
      </c>
      <c r="E13" s="20"/>
      <c r="F13" s="20">
        <f>'PL 02'!H12</f>
        <v>4826</v>
      </c>
      <c r="G13" s="20">
        <v>0</v>
      </c>
      <c r="H13" s="20">
        <f>'PL 02'!J12</f>
        <v>1596.9712</v>
      </c>
      <c r="I13" s="20"/>
      <c r="J13" s="20">
        <f>'PL 02'!L12</f>
        <v>400</v>
      </c>
      <c r="K13" s="20">
        <f t="shared" si="4"/>
        <v>684</v>
      </c>
      <c r="L13" s="64">
        <f t="shared" si="5"/>
        <v>68.400000000000006</v>
      </c>
      <c r="M13" s="21">
        <f>'PL 02'!O12</f>
        <v>405</v>
      </c>
      <c r="N13" s="21">
        <v>0</v>
      </c>
      <c r="O13" s="20">
        <f t="shared" si="6"/>
        <v>210.60000000000002</v>
      </c>
      <c r="P13" s="20">
        <f t="shared" ref="P13:P18" si="8">O13*5%</f>
        <v>10.530000000000001</v>
      </c>
      <c r="Q13" s="104"/>
    </row>
    <row r="14" spans="1:18 16383:16383" s="22" customFormat="1" ht="25.5" customHeight="1" x14ac:dyDescent="0.3">
      <c r="A14" s="19"/>
      <c r="B14" s="102" t="s">
        <v>46</v>
      </c>
      <c r="C14" s="103">
        <f>'PL 02'!E20</f>
        <v>3099</v>
      </c>
      <c r="D14" s="20">
        <f t="shared" si="7"/>
        <v>2739</v>
      </c>
      <c r="E14" s="20"/>
      <c r="F14" s="20">
        <f>'PL 02'!H20</f>
        <v>2235</v>
      </c>
      <c r="G14" s="20">
        <f>'PL 02'!I20</f>
        <v>399</v>
      </c>
      <c r="H14" s="20">
        <f>'PL 02'!J20</f>
        <v>105</v>
      </c>
      <c r="I14" s="20"/>
      <c r="J14" s="20">
        <v>0</v>
      </c>
      <c r="K14" s="20">
        <f t="shared" si="4"/>
        <v>360</v>
      </c>
      <c r="L14" s="64">
        <f t="shared" si="5"/>
        <v>36</v>
      </c>
      <c r="M14" s="21">
        <f>'PL 02'!O20</f>
        <v>260</v>
      </c>
      <c r="N14" s="21">
        <v>0</v>
      </c>
      <c r="O14" s="20">
        <f t="shared" si="6"/>
        <v>64</v>
      </c>
      <c r="P14" s="20">
        <f t="shared" si="8"/>
        <v>3.2</v>
      </c>
      <c r="Q14" s="78"/>
      <c r="R14" s="78"/>
    </row>
    <row r="15" spans="1:18 16383:16383" s="22" customFormat="1" ht="25.5" customHeight="1" x14ac:dyDescent="0.3">
      <c r="A15" s="19"/>
      <c r="B15" s="102" t="s">
        <v>91</v>
      </c>
      <c r="C15" s="103">
        <f>'PL 02'!E10</f>
        <v>6371.3631999999998</v>
      </c>
      <c r="D15" s="20">
        <f t="shared" si="7"/>
        <v>5831.3631999999998</v>
      </c>
      <c r="E15" s="20"/>
      <c r="F15" s="20">
        <f>'PL 02'!H10</f>
        <v>3462.7</v>
      </c>
      <c r="G15" s="20"/>
      <c r="H15" s="20">
        <f>'PL 02'!J10</f>
        <v>1748.6632</v>
      </c>
      <c r="I15" s="20"/>
      <c r="J15" s="20">
        <f>'PL 02'!L10</f>
        <v>620</v>
      </c>
      <c r="K15" s="20">
        <f>C15-D15</f>
        <v>540</v>
      </c>
      <c r="L15" s="64">
        <f t="shared" si="5"/>
        <v>54</v>
      </c>
      <c r="M15" s="21">
        <f>'PL 02'!O10</f>
        <v>396</v>
      </c>
      <c r="N15" s="21">
        <v>0</v>
      </c>
      <c r="O15" s="20">
        <f t="shared" si="6"/>
        <v>90</v>
      </c>
      <c r="P15" s="20">
        <f t="shared" si="8"/>
        <v>4.5</v>
      </c>
      <c r="Q15" s="78"/>
    </row>
    <row r="16" spans="1:18 16383:16383" s="22" customFormat="1" ht="25.5" customHeight="1" x14ac:dyDescent="0.3">
      <c r="A16" s="19"/>
      <c r="B16" s="102" t="s">
        <v>48</v>
      </c>
      <c r="C16" s="103">
        <f>'PL 02'!E24</f>
        <v>1392</v>
      </c>
      <c r="D16" s="20">
        <f t="shared" si="7"/>
        <v>1212</v>
      </c>
      <c r="E16" s="20"/>
      <c r="F16" s="20">
        <f>'PL 02'!H24</f>
        <v>1102</v>
      </c>
      <c r="G16" s="20">
        <v>0</v>
      </c>
      <c r="H16" s="20">
        <f>'PL 02'!J24</f>
        <v>50</v>
      </c>
      <c r="I16" s="20"/>
      <c r="J16" s="20">
        <f>'PL 02'!L24</f>
        <v>60</v>
      </c>
      <c r="K16" s="20">
        <f t="shared" si="4"/>
        <v>180</v>
      </c>
      <c r="L16" s="64">
        <f t="shared" si="5"/>
        <v>18</v>
      </c>
      <c r="M16" s="20">
        <f>'PL 02'!O24</f>
        <v>124</v>
      </c>
      <c r="N16" s="21">
        <v>0</v>
      </c>
      <c r="O16" s="20">
        <f t="shared" si="6"/>
        <v>38</v>
      </c>
      <c r="P16" s="20">
        <f t="shared" si="8"/>
        <v>1.9000000000000001</v>
      </c>
      <c r="Q16" s="104"/>
      <c r="R16" s="78"/>
    </row>
    <row r="17" spans="1:18" s="22" customFormat="1" ht="25.5" customHeight="1" x14ac:dyDescent="0.3">
      <c r="A17" s="19"/>
      <c r="B17" s="102" t="s">
        <v>41</v>
      </c>
      <c r="C17" s="103">
        <f>'PL 02'!E16</f>
        <v>2832</v>
      </c>
      <c r="D17" s="20">
        <f t="shared" si="7"/>
        <v>2436</v>
      </c>
      <c r="E17" s="20"/>
      <c r="F17" s="20">
        <f>'PL 02'!H16</f>
        <v>2290</v>
      </c>
      <c r="G17" s="20"/>
      <c r="H17" s="20">
        <f>'PL 02'!J16</f>
        <v>106</v>
      </c>
      <c r="I17" s="20"/>
      <c r="J17" s="20">
        <v>40</v>
      </c>
      <c r="K17" s="20">
        <f t="shared" si="4"/>
        <v>396</v>
      </c>
      <c r="L17" s="64">
        <f t="shared" si="5"/>
        <v>39.6</v>
      </c>
      <c r="M17" s="20">
        <f>'PL 02'!O16</f>
        <v>342</v>
      </c>
      <c r="N17" s="21"/>
      <c r="O17" s="20">
        <f t="shared" si="6"/>
        <v>14.399999999999977</v>
      </c>
      <c r="P17" s="20">
        <f t="shared" si="8"/>
        <v>0.71999999999999886</v>
      </c>
      <c r="Q17" s="78"/>
      <c r="R17" s="104"/>
    </row>
    <row r="18" spans="1:18" s="22" customFormat="1" ht="25.5" customHeight="1" x14ac:dyDescent="0.3">
      <c r="A18" s="19" t="s">
        <v>83</v>
      </c>
      <c r="B18" s="17" t="s">
        <v>81</v>
      </c>
      <c r="C18" s="70">
        <v>584.55999999999995</v>
      </c>
      <c r="D18" s="20">
        <f t="shared" si="7"/>
        <v>360.56</v>
      </c>
      <c r="E18" s="20"/>
      <c r="F18" s="20">
        <v>196.56</v>
      </c>
      <c r="G18" s="20"/>
      <c r="H18" s="71">
        <v>164</v>
      </c>
      <c r="I18" s="20"/>
      <c r="J18" s="20"/>
      <c r="K18" s="20">
        <f>C18-D18</f>
        <v>223.99999999999994</v>
      </c>
      <c r="L18" s="64">
        <f t="shared" si="5"/>
        <v>22.399999999999995</v>
      </c>
      <c r="M18" s="20">
        <f>K18-L18</f>
        <v>201.59999999999994</v>
      </c>
      <c r="N18" s="21"/>
      <c r="O18" s="20">
        <f t="shared" si="6"/>
        <v>0</v>
      </c>
      <c r="P18" s="20">
        <f t="shared" si="8"/>
        <v>0</v>
      </c>
      <c r="Q18" s="78"/>
    </row>
    <row r="19" spans="1:18" ht="25.5" customHeight="1" x14ac:dyDescent="0.3">
      <c r="A19" s="16" t="s">
        <v>82</v>
      </c>
      <c r="B19" s="17" t="s">
        <v>80</v>
      </c>
      <c r="C19" s="18">
        <f>C20</f>
        <v>421.23039999999997</v>
      </c>
      <c r="D19" s="18">
        <f>D20</f>
        <v>421.23039999999997</v>
      </c>
      <c r="E19" s="18"/>
      <c r="F19" s="18"/>
      <c r="G19" s="18"/>
      <c r="H19" s="18">
        <f>H20</f>
        <v>421.23039999999997</v>
      </c>
      <c r="I19" s="18"/>
      <c r="J19" s="18"/>
      <c r="K19" s="20"/>
      <c r="L19" s="63"/>
      <c r="M19" s="18"/>
      <c r="N19" s="18"/>
      <c r="O19" s="18"/>
      <c r="P19" s="18"/>
      <c r="Q19" s="14"/>
      <c r="R19" s="14"/>
    </row>
    <row r="20" spans="1:18" s="22" customFormat="1" ht="45" customHeight="1" x14ac:dyDescent="0.3">
      <c r="A20" s="19" t="s">
        <v>83</v>
      </c>
      <c r="B20" s="17" t="s">
        <v>81</v>
      </c>
      <c r="C20" s="71">
        <v>421.23039999999997</v>
      </c>
      <c r="D20" s="20">
        <f>H20</f>
        <v>421.23039999999997</v>
      </c>
      <c r="E20" s="20"/>
      <c r="F20" s="20"/>
      <c r="G20" s="20"/>
      <c r="H20" s="71">
        <v>421.23039999999997</v>
      </c>
      <c r="I20" s="20"/>
      <c r="J20" s="20"/>
      <c r="K20" s="20">
        <f>C20-D20</f>
        <v>0</v>
      </c>
      <c r="L20" s="64"/>
      <c r="M20" s="21"/>
      <c r="N20" s="21"/>
      <c r="O20" s="20"/>
      <c r="P20" s="20"/>
      <c r="R20" s="78"/>
    </row>
    <row r="21" spans="1:18" s="109" customFormat="1" ht="25.5" customHeight="1" x14ac:dyDescent="0.3">
      <c r="A21" s="105">
        <v>2</v>
      </c>
      <c r="B21" s="106" t="s">
        <v>14</v>
      </c>
      <c r="C21" s="107">
        <f>C22+C23+C24+C25+C26+C27+C28+C29+C32+C33+C30+C31</f>
        <v>48558.999999999993</v>
      </c>
      <c r="D21" s="107">
        <f t="shared" ref="D21:P21" si="9">D22+D23+D24+D25+D26+D27+D28+D29+D32+D33+D30+D31</f>
        <v>46352</v>
      </c>
      <c r="E21" s="107">
        <f t="shared" si="9"/>
        <v>0</v>
      </c>
      <c r="F21" s="107">
        <f t="shared" si="9"/>
        <v>34154</v>
      </c>
      <c r="G21" s="107">
        <f t="shared" si="9"/>
        <v>9122.14</v>
      </c>
      <c r="H21" s="107">
        <f>H22+H23+H24+H25+H26+H27+H28+H29+H32+H33+H30+H31</f>
        <v>2725.8599999999997</v>
      </c>
      <c r="I21" s="107">
        <f t="shared" si="9"/>
        <v>0</v>
      </c>
      <c r="J21" s="107">
        <f t="shared" si="9"/>
        <v>350</v>
      </c>
      <c r="K21" s="107">
        <f t="shared" si="9"/>
        <v>2207.0000000000005</v>
      </c>
      <c r="L21" s="107">
        <f>L22+L23+L24+L25+L26+L27+L28+L29+L32+L33+L30+L31</f>
        <v>220.70000000000007</v>
      </c>
      <c r="M21" s="107">
        <f t="shared" si="9"/>
        <v>1483.3140000000001</v>
      </c>
      <c r="N21" s="107">
        <f t="shared" si="9"/>
        <v>0</v>
      </c>
      <c r="O21" s="107">
        <f t="shared" si="9"/>
        <v>502.98600000000039</v>
      </c>
      <c r="P21" s="107">
        <f t="shared" si="9"/>
        <v>25.149300000000022</v>
      </c>
      <c r="Q21" s="108"/>
      <c r="R21" s="108"/>
    </row>
    <row r="22" spans="1:18" s="22" customFormat="1" ht="25.5" customHeight="1" x14ac:dyDescent="0.3">
      <c r="A22" s="19"/>
      <c r="B22" s="102" t="s">
        <v>51</v>
      </c>
      <c r="C22" s="110">
        <v>1072.8599999999999</v>
      </c>
      <c r="D22" s="20">
        <f t="shared" ref="D22:D39" si="10">E22+F22+G22+H22+I22+J22</f>
        <v>1072.8599999999999</v>
      </c>
      <c r="E22" s="20"/>
      <c r="F22" s="20"/>
      <c r="G22" s="20"/>
      <c r="H22" s="20">
        <f>C22</f>
        <v>1072.8599999999999</v>
      </c>
      <c r="I22" s="20">
        <v>0</v>
      </c>
      <c r="J22" s="20">
        <v>0</v>
      </c>
      <c r="K22" s="20">
        <f t="shared" ref="K22:K39" si="11">C22-D22</f>
        <v>0</v>
      </c>
      <c r="L22" s="64">
        <f t="shared" ref="L22:L38" si="12">K22*10%</f>
        <v>0</v>
      </c>
      <c r="M22" s="20">
        <v>0</v>
      </c>
      <c r="N22" s="20">
        <v>0</v>
      </c>
      <c r="O22" s="20">
        <f t="shared" ref="O22:O31" si="13">K22-L22-M22-N22</f>
        <v>0</v>
      </c>
      <c r="P22" s="20">
        <f t="shared" ref="P22:P39" si="14">O22*5%</f>
        <v>0</v>
      </c>
      <c r="R22" s="78"/>
    </row>
    <row r="23" spans="1:18" s="22" customFormat="1" ht="25.5" customHeight="1" x14ac:dyDescent="0.3">
      <c r="A23" s="19"/>
      <c r="B23" s="102" t="s">
        <v>52</v>
      </c>
      <c r="C23" s="70">
        <v>862.46</v>
      </c>
      <c r="D23" s="20">
        <f>E23+F23+G23+H23+I23+J23</f>
        <v>621</v>
      </c>
      <c r="E23" s="20"/>
      <c r="F23" s="20">
        <v>341</v>
      </c>
      <c r="G23" s="20"/>
      <c r="H23" s="20">
        <v>280</v>
      </c>
      <c r="I23" s="20"/>
      <c r="J23" s="20"/>
      <c r="K23" s="20">
        <f>C23-D23</f>
        <v>241.46000000000004</v>
      </c>
      <c r="L23" s="64">
        <f>K23*10%</f>
        <v>24.146000000000004</v>
      </c>
      <c r="M23" s="20">
        <f>K23-L23</f>
        <v>217.31400000000002</v>
      </c>
      <c r="N23" s="20"/>
      <c r="O23" s="20"/>
      <c r="P23" s="20"/>
      <c r="Q23" s="78"/>
    </row>
    <row r="24" spans="1:18" s="22" customFormat="1" ht="25.5" customHeight="1" x14ac:dyDescent="0.3">
      <c r="A24" s="19"/>
      <c r="B24" s="102" t="s">
        <v>46</v>
      </c>
      <c r="C24" s="103">
        <v>100</v>
      </c>
      <c r="D24" s="20">
        <f t="shared" si="10"/>
        <v>100</v>
      </c>
      <c r="E24" s="20">
        <v>0</v>
      </c>
      <c r="F24" s="20">
        <v>0</v>
      </c>
      <c r="G24" s="20">
        <v>0</v>
      </c>
      <c r="H24" s="20"/>
      <c r="I24" s="20">
        <v>0</v>
      </c>
      <c r="J24" s="20">
        <v>100</v>
      </c>
      <c r="K24" s="20">
        <f>C24-D24</f>
        <v>0</v>
      </c>
      <c r="L24" s="64">
        <f t="shared" si="12"/>
        <v>0</v>
      </c>
      <c r="M24" s="20">
        <f>K24-L24</f>
        <v>0</v>
      </c>
      <c r="N24" s="20">
        <v>0</v>
      </c>
      <c r="O24" s="20">
        <f t="shared" si="13"/>
        <v>0</v>
      </c>
      <c r="P24" s="20">
        <f t="shared" si="14"/>
        <v>0</v>
      </c>
    </row>
    <row r="25" spans="1:18" s="22" customFormat="1" ht="25.5" customHeight="1" x14ac:dyDescent="0.3">
      <c r="A25" s="19"/>
      <c r="B25" s="102" t="s">
        <v>68</v>
      </c>
      <c r="C25" s="103">
        <f>'PL 02'!E26</f>
        <v>5438.3</v>
      </c>
      <c r="D25" s="20">
        <f t="shared" si="10"/>
        <v>5197.28</v>
      </c>
      <c r="E25" s="20"/>
      <c r="F25" s="20">
        <f>'PL 02'!H26</f>
        <v>4066</v>
      </c>
      <c r="G25" s="20">
        <f>'PL 02'!I26</f>
        <v>917.28</v>
      </c>
      <c r="H25" s="20">
        <f>'PL 02'!J26</f>
        <v>164</v>
      </c>
      <c r="I25" s="20"/>
      <c r="J25" s="20">
        <f>'PL 02'!L26</f>
        <v>50</v>
      </c>
      <c r="K25" s="20">
        <f t="shared" si="11"/>
        <v>241.02000000000044</v>
      </c>
      <c r="L25" s="64">
        <f t="shared" si="12"/>
        <v>24.102000000000046</v>
      </c>
      <c r="M25" s="20">
        <f>'PL 02'!O26</f>
        <v>136</v>
      </c>
      <c r="N25" s="20">
        <v>0</v>
      </c>
      <c r="O25" s="20">
        <f t="shared" si="13"/>
        <v>80.918000000000404</v>
      </c>
      <c r="P25" s="20">
        <f t="shared" si="14"/>
        <v>4.04590000000002</v>
      </c>
      <c r="R25" s="104"/>
    </row>
    <row r="26" spans="1:18" s="22" customFormat="1" ht="25.5" customHeight="1" x14ac:dyDescent="0.3">
      <c r="A26" s="19"/>
      <c r="B26" s="102" t="s">
        <v>69</v>
      </c>
      <c r="C26" s="103">
        <f>'PL 02'!E28</f>
        <v>3502.5</v>
      </c>
      <c r="D26" s="20">
        <f t="shared" si="10"/>
        <v>3351.06</v>
      </c>
      <c r="E26" s="20"/>
      <c r="F26" s="20">
        <f>'PL 02'!H28</f>
        <v>2664</v>
      </c>
      <c r="G26" s="20">
        <f>'PL 02'!I28</f>
        <v>578.05999999999995</v>
      </c>
      <c r="H26" s="20">
        <f>'PL 02'!J28</f>
        <v>109</v>
      </c>
      <c r="I26" s="20"/>
      <c r="J26" s="20"/>
      <c r="K26" s="20">
        <f t="shared" si="11"/>
        <v>151.44000000000005</v>
      </c>
      <c r="L26" s="64">
        <f t="shared" si="12"/>
        <v>15.144000000000005</v>
      </c>
      <c r="M26" s="20">
        <f>'PL 02'!O28</f>
        <v>95</v>
      </c>
      <c r="N26" s="20">
        <v>0</v>
      </c>
      <c r="O26" s="20">
        <f t="shared" si="13"/>
        <v>41.296000000000049</v>
      </c>
      <c r="P26" s="20">
        <f t="shared" si="14"/>
        <v>2.0648000000000026</v>
      </c>
      <c r="Q26" s="78"/>
    </row>
    <row r="27" spans="1:18" s="22" customFormat="1" ht="25.5" customHeight="1" x14ac:dyDescent="0.3">
      <c r="A27" s="19"/>
      <c r="B27" s="102" t="s">
        <v>70</v>
      </c>
      <c r="C27" s="103">
        <f>'PL 02'!E30</f>
        <v>3749.94</v>
      </c>
      <c r="D27" s="20">
        <f t="shared" si="10"/>
        <v>3577.02</v>
      </c>
      <c r="E27" s="20"/>
      <c r="F27" s="20">
        <f>'PL 02'!H30</f>
        <v>2899</v>
      </c>
      <c r="G27" s="20">
        <f>'PL 02'!I30</f>
        <v>468.02</v>
      </c>
      <c r="H27" s="20">
        <f>'PL 02'!J30</f>
        <v>110</v>
      </c>
      <c r="I27" s="20"/>
      <c r="J27" s="20">
        <f>'PL 02'!L30</f>
        <v>100</v>
      </c>
      <c r="K27" s="20">
        <f t="shared" si="11"/>
        <v>172.92000000000007</v>
      </c>
      <c r="L27" s="64">
        <f t="shared" si="12"/>
        <v>17.292000000000009</v>
      </c>
      <c r="M27" s="20">
        <f>'PL 02'!O30</f>
        <v>123</v>
      </c>
      <c r="N27" s="20"/>
      <c r="O27" s="20">
        <f t="shared" si="13"/>
        <v>32.628000000000071</v>
      </c>
      <c r="P27" s="20">
        <f>O27*5%</f>
        <v>1.6314000000000037</v>
      </c>
      <c r="Q27" s="104"/>
    </row>
    <row r="28" spans="1:18" s="22" customFormat="1" ht="25.5" customHeight="1" x14ac:dyDescent="0.3">
      <c r="A28" s="19"/>
      <c r="B28" s="102" t="s">
        <v>72</v>
      </c>
      <c r="C28" s="103">
        <f>'PL 02'!E32</f>
        <v>7585.1</v>
      </c>
      <c r="D28" s="20">
        <f t="shared" si="10"/>
        <v>7249</v>
      </c>
      <c r="E28" s="20"/>
      <c r="F28" s="20">
        <f>'PL 02'!H32</f>
        <v>5555</v>
      </c>
      <c r="G28" s="20">
        <f>'PL 02'!I32</f>
        <v>1465</v>
      </c>
      <c r="H28" s="20">
        <f>'PL 02'!J32</f>
        <v>229</v>
      </c>
      <c r="I28" s="20"/>
      <c r="J28" s="20"/>
      <c r="K28" s="20">
        <f t="shared" si="11"/>
        <v>336.10000000000036</v>
      </c>
      <c r="L28" s="64">
        <f t="shared" si="12"/>
        <v>33.610000000000035</v>
      </c>
      <c r="M28" s="20">
        <f>'PL 02'!O32</f>
        <v>218</v>
      </c>
      <c r="N28" s="20">
        <v>0</v>
      </c>
      <c r="O28" s="20">
        <f t="shared" si="13"/>
        <v>84.49000000000035</v>
      </c>
      <c r="P28" s="20">
        <f t="shared" si="14"/>
        <v>4.2245000000000177</v>
      </c>
      <c r="Q28" s="78"/>
      <c r="R28" s="78"/>
    </row>
    <row r="29" spans="1:18" s="22" customFormat="1" ht="25.5" customHeight="1" x14ac:dyDescent="0.3">
      <c r="A29" s="19"/>
      <c r="B29" s="102" t="s">
        <v>73</v>
      </c>
      <c r="C29" s="103">
        <f>'PL 02'!E34</f>
        <v>6436.9</v>
      </c>
      <c r="D29" s="20">
        <f t="shared" si="10"/>
        <v>6181</v>
      </c>
      <c r="E29" s="20"/>
      <c r="F29" s="20">
        <f>'PL 02'!H34</f>
        <v>4359</v>
      </c>
      <c r="G29" s="20">
        <f>'PL 02'!I34</f>
        <v>1649</v>
      </c>
      <c r="H29" s="20">
        <f>'PL 02'!J34</f>
        <v>173</v>
      </c>
      <c r="I29" s="20"/>
      <c r="J29" s="20"/>
      <c r="K29" s="20">
        <f t="shared" si="11"/>
        <v>255.89999999999964</v>
      </c>
      <c r="L29" s="64">
        <f>K29*10%</f>
        <v>25.589999999999964</v>
      </c>
      <c r="M29" s="20">
        <f>'PL 02'!O34</f>
        <v>138</v>
      </c>
      <c r="N29" s="20">
        <v>0</v>
      </c>
      <c r="O29" s="20">
        <f t="shared" si="13"/>
        <v>92.309999999999661</v>
      </c>
      <c r="P29" s="20">
        <f t="shared" si="14"/>
        <v>4.6154999999999831</v>
      </c>
    </row>
    <row r="30" spans="1:18" s="22" customFormat="1" ht="25.5" customHeight="1" x14ac:dyDescent="0.3">
      <c r="A30" s="19"/>
      <c r="B30" s="102" t="s">
        <v>74</v>
      </c>
      <c r="C30" s="103">
        <f>'PL 02'!E36</f>
        <v>6585.74</v>
      </c>
      <c r="D30" s="20">
        <f t="shared" si="10"/>
        <v>6299.12</v>
      </c>
      <c r="E30" s="20"/>
      <c r="F30" s="20">
        <f>'PL 02'!H36</f>
        <v>4687</v>
      </c>
      <c r="G30" s="20">
        <f>'PL 02'!I36</f>
        <v>1335.12</v>
      </c>
      <c r="H30" s="20">
        <f>'PL 02'!J36</f>
        <v>177</v>
      </c>
      <c r="I30" s="20"/>
      <c r="J30" s="20">
        <v>100</v>
      </c>
      <c r="K30" s="20">
        <f t="shared" si="11"/>
        <v>286.61999999999989</v>
      </c>
      <c r="L30" s="64">
        <f t="shared" si="12"/>
        <v>28.661999999999992</v>
      </c>
      <c r="M30" s="20">
        <f>'PL 02'!O36</f>
        <v>215</v>
      </c>
      <c r="N30" s="20"/>
      <c r="O30" s="20">
        <f t="shared" si="13"/>
        <v>42.957999999999913</v>
      </c>
      <c r="P30" s="20">
        <f t="shared" si="14"/>
        <v>2.1478999999999959</v>
      </c>
      <c r="Q30" s="78"/>
    </row>
    <row r="31" spans="1:18" s="22" customFormat="1" ht="25.5" customHeight="1" x14ac:dyDescent="0.3">
      <c r="A31" s="19"/>
      <c r="B31" s="102" t="s">
        <v>71</v>
      </c>
      <c r="C31" s="103">
        <f>'PL 02'!E38</f>
        <v>8728.5</v>
      </c>
      <c r="D31" s="20">
        <f t="shared" si="10"/>
        <v>8427.1</v>
      </c>
      <c r="E31" s="20"/>
      <c r="F31" s="20">
        <f>'PL 02'!H38</f>
        <v>6275</v>
      </c>
      <c r="G31" s="20">
        <f>'PL 02'!I38</f>
        <v>1907.1</v>
      </c>
      <c r="H31" s="20">
        <f>'PL 02'!J38</f>
        <v>245</v>
      </c>
      <c r="I31" s="20"/>
      <c r="J31" s="20"/>
      <c r="K31" s="20">
        <f t="shared" si="11"/>
        <v>301.39999999999964</v>
      </c>
      <c r="L31" s="64">
        <f t="shared" si="12"/>
        <v>30.139999999999965</v>
      </c>
      <c r="M31" s="20">
        <f>'PL 02'!O38</f>
        <v>176</v>
      </c>
      <c r="N31" s="20"/>
      <c r="O31" s="20">
        <f t="shared" si="13"/>
        <v>95.25999999999965</v>
      </c>
      <c r="P31" s="20">
        <f t="shared" si="14"/>
        <v>4.762999999999983</v>
      </c>
      <c r="Q31" s="78"/>
      <c r="R31" s="78"/>
    </row>
    <row r="32" spans="1:18" s="22" customFormat="1" ht="37.799999999999997" customHeight="1" x14ac:dyDescent="0.3">
      <c r="A32" s="19"/>
      <c r="B32" s="102" t="s">
        <v>75</v>
      </c>
      <c r="C32" s="103">
        <f>'PL 02'!E40</f>
        <v>4461.7</v>
      </c>
      <c r="D32" s="20">
        <f t="shared" si="10"/>
        <v>4241.5599999999995</v>
      </c>
      <c r="E32" s="20"/>
      <c r="F32" s="20">
        <f>'PL 02'!H40</f>
        <v>3308</v>
      </c>
      <c r="G32" s="20">
        <f>'PL 02'!I40</f>
        <v>802.56</v>
      </c>
      <c r="H32" s="20">
        <f>'PL 02'!J40</f>
        <v>131</v>
      </c>
      <c r="I32" s="20"/>
      <c r="J32" s="20"/>
      <c r="K32" s="20">
        <f>C32-D32</f>
        <v>220.14000000000033</v>
      </c>
      <c r="L32" s="64">
        <f t="shared" si="12"/>
        <v>22.014000000000035</v>
      </c>
      <c r="M32" s="20">
        <f>'PL 02'!O40</f>
        <v>165</v>
      </c>
      <c r="N32" s="20">
        <v>0</v>
      </c>
      <c r="O32" s="20">
        <f>K32-L32-M32-N32</f>
        <v>33.126000000000289</v>
      </c>
      <c r="P32" s="20">
        <f t="shared" si="14"/>
        <v>1.6563000000000145</v>
      </c>
    </row>
    <row r="33" spans="1:18" s="22" customFormat="1" ht="29.4" customHeight="1" x14ac:dyDescent="0.3">
      <c r="A33" s="19"/>
      <c r="B33" s="102" t="s">
        <v>56</v>
      </c>
      <c r="C33" s="103">
        <v>35</v>
      </c>
      <c r="D33" s="20">
        <f t="shared" si="10"/>
        <v>35</v>
      </c>
      <c r="E33" s="20"/>
      <c r="F33" s="20"/>
      <c r="G33" s="20"/>
      <c r="H33" s="20">
        <v>35</v>
      </c>
      <c r="I33" s="20"/>
      <c r="J33" s="20"/>
      <c r="K33" s="20">
        <f t="shared" si="11"/>
        <v>0</v>
      </c>
      <c r="L33" s="20">
        <f t="shared" si="12"/>
        <v>0</v>
      </c>
      <c r="M33" s="20"/>
      <c r="N33" s="20"/>
      <c r="O33" s="20"/>
      <c r="P33" s="20"/>
    </row>
    <row r="34" spans="1:18" s="32" customFormat="1" ht="25.5" customHeight="1" x14ac:dyDescent="0.3">
      <c r="A34" s="11">
        <v>3</v>
      </c>
      <c r="B34" s="58" t="s">
        <v>15</v>
      </c>
      <c r="C34" s="67">
        <v>0</v>
      </c>
      <c r="D34" s="66">
        <f t="shared" si="10"/>
        <v>0</v>
      </c>
      <c r="E34" s="111"/>
      <c r="F34" s="111"/>
      <c r="G34" s="111"/>
      <c r="H34" s="111"/>
      <c r="I34" s="111"/>
      <c r="J34" s="111"/>
      <c r="K34" s="66">
        <f t="shared" si="11"/>
        <v>0</v>
      </c>
      <c r="L34" s="68">
        <f t="shared" si="12"/>
        <v>0</v>
      </c>
      <c r="M34" s="111"/>
      <c r="N34" s="111"/>
      <c r="O34" s="20">
        <f t="shared" ref="O34:O39" si="15">K34-L34-M34-N34</f>
        <v>0</v>
      </c>
      <c r="P34" s="20">
        <f t="shared" si="14"/>
        <v>0</v>
      </c>
    </row>
    <row r="35" spans="1:18" s="32" customFormat="1" ht="27" customHeight="1" x14ac:dyDescent="0.3">
      <c r="A35" s="11">
        <v>4</v>
      </c>
      <c r="B35" s="58" t="s">
        <v>16</v>
      </c>
      <c r="C35" s="67">
        <v>416</v>
      </c>
      <c r="D35" s="66">
        <f t="shared" si="10"/>
        <v>416</v>
      </c>
      <c r="E35" s="69"/>
      <c r="F35" s="67"/>
      <c r="G35" s="67"/>
      <c r="H35" s="67"/>
      <c r="I35" s="67"/>
      <c r="J35" s="66">
        <v>416</v>
      </c>
      <c r="K35" s="66">
        <f t="shared" si="11"/>
        <v>0</v>
      </c>
      <c r="L35" s="68"/>
      <c r="M35" s="67">
        <v>0</v>
      </c>
      <c r="N35" s="67">
        <v>0</v>
      </c>
      <c r="O35" s="20">
        <f t="shared" si="15"/>
        <v>0</v>
      </c>
      <c r="P35" s="20">
        <f t="shared" si="14"/>
        <v>0</v>
      </c>
      <c r="R35" s="77"/>
    </row>
    <row r="36" spans="1:18" s="32" customFormat="1" ht="25.5" customHeight="1" x14ac:dyDescent="0.3">
      <c r="A36" s="11">
        <v>5</v>
      </c>
      <c r="B36" s="58" t="s">
        <v>85</v>
      </c>
      <c r="C36" s="67">
        <f>C37+C38</f>
        <v>270</v>
      </c>
      <c r="D36" s="67">
        <f t="shared" ref="D36:J36" si="16">D37+D38</f>
        <v>0</v>
      </c>
      <c r="E36" s="67">
        <f t="shared" si="16"/>
        <v>0</v>
      </c>
      <c r="F36" s="67">
        <f t="shared" si="16"/>
        <v>0</v>
      </c>
      <c r="G36" s="67">
        <f t="shared" si="16"/>
        <v>0</v>
      </c>
      <c r="H36" s="67">
        <f t="shared" si="16"/>
        <v>0</v>
      </c>
      <c r="I36" s="67">
        <f t="shared" si="16"/>
        <v>0</v>
      </c>
      <c r="J36" s="67">
        <f t="shared" si="16"/>
        <v>0</v>
      </c>
      <c r="K36" s="67">
        <f t="shared" ref="K36:N36" si="17">K37+K38</f>
        <v>270</v>
      </c>
      <c r="L36" s="112">
        <f>L37+L38</f>
        <v>27</v>
      </c>
      <c r="M36" s="67">
        <f t="shared" si="17"/>
        <v>125</v>
      </c>
      <c r="N36" s="67">
        <f t="shared" si="17"/>
        <v>0</v>
      </c>
      <c r="O36" s="68">
        <f t="shared" si="15"/>
        <v>118</v>
      </c>
      <c r="P36" s="68">
        <f t="shared" si="14"/>
        <v>5.9</v>
      </c>
      <c r="R36" s="77"/>
    </row>
    <row r="37" spans="1:18" s="25" customFormat="1" ht="25.5" customHeight="1" x14ac:dyDescent="0.3">
      <c r="A37" s="16"/>
      <c r="B37" s="113" t="s">
        <v>43</v>
      </c>
      <c r="C37" s="114">
        <v>70</v>
      </c>
      <c r="D37" s="20">
        <f t="shared" si="10"/>
        <v>0</v>
      </c>
      <c r="E37" s="114"/>
      <c r="F37" s="114"/>
      <c r="G37" s="114"/>
      <c r="H37" s="114"/>
      <c r="I37" s="114"/>
      <c r="J37" s="114"/>
      <c r="K37" s="20">
        <f t="shared" si="11"/>
        <v>70</v>
      </c>
      <c r="L37" s="64">
        <f t="shared" si="12"/>
        <v>7</v>
      </c>
      <c r="M37" s="114">
        <f>'PL 02'!O22</f>
        <v>15</v>
      </c>
      <c r="N37" s="114"/>
      <c r="O37" s="20">
        <f t="shared" si="15"/>
        <v>48</v>
      </c>
      <c r="P37" s="20">
        <f t="shared" si="14"/>
        <v>2.4000000000000004</v>
      </c>
    </row>
    <row r="38" spans="1:18" s="25" customFormat="1" ht="25.5" customHeight="1" x14ac:dyDescent="0.3">
      <c r="A38" s="16"/>
      <c r="B38" s="113" t="s">
        <v>42</v>
      </c>
      <c r="C38" s="114">
        <v>200</v>
      </c>
      <c r="D38" s="20">
        <f t="shared" si="10"/>
        <v>0</v>
      </c>
      <c r="E38" s="114"/>
      <c r="F38" s="114"/>
      <c r="G38" s="114"/>
      <c r="H38" s="114"/>
      <c r="I38" s="114"/>
      <c r="J38" s="114"/>
      <c r="K38" s="20">
        <f t="shared" si="11"/>
        <v>200</v>
      </c>
      <c r="L38" s="64">
        <f t="shared" si="12"/>
        <v>20</v>
      </c>
      <c r="M38" s="114">
        <f>'PL 02'!O43</f>
        <v>110</v>
      </c>
      <c r="N38" s="114"/>
      <c r="O38" s="20">
        <f t="shared" si="15"/>
        <v>70</v>
      </c>
      <c r="P38" s="20">
        <f t="shared" si="14"/>
        <v>3.5</v>
      </c>
      <c r="R38" s="115"/>
    </row>
    <row r="39" spans="1:18" s="32" customFormat="1" ht="25.5" customHeight="1" x14ac:dyDescent="0.3">
      <c r="A39" s="11">
        <v>6</v>
      </c>
      <c r="B39" s="58" t="s">
        <v>84</v>
      </c>
      <c r="C39" s="67">
        <f>C40</f>
        <v>180</v>
      </c>
      <c r="D39" s="66">
        <f t="shared" si="10"/>
        <v>0</v>
      </c>
      <c r="E39" s="67"/>
      <c r="F39" s="67"/>
      <c r="G39" s="67"/>
      <c r="H39" s="67"/>
      <c r="I39" s="67"/>
      <c r="J39" s="67"/>
      <c r="K39" s="66">
        <f t="shared" si="11"/>
        <v>180</v>
      </c>
      <c r="L39" s="68">
        <f>K39*10%</f>
        <v>18</v>
      </c>
      <c r="M39" s="67">
        <f>'PL 02'!O44</f>
        <v>115</v>
      </c>
      <c r="N39" s="67"/>
      <c r="O39" s="66">
        <f t="shared" si="15"/>
        <v>47</v>
      </c>
      <c r="P39" s="66">
        <f t="shared" si="14"/>
        <v>2.35</v>
      </c>
    </row>
    <row r="40" spans="1:18" s="26" customFormat="1" ht="25.5" customHeight="1" x14ac:dyDescent="0.3">
      <c r="A40" s="19"/>
      <c r="B40" s="113" t="s">
        <v>42</v>
      </c>
      <c r="C40" s="116">
        <v>180</v>
      </c>
      <c r="D40" s="103"/>
      <c r="E40" s="103"/>
      <c r="F40" s="103"/>
      <c r="G40" s="103"/>
      <c r="H40" s="103"/>
      <c r="I40" s="103"/>
      <c r="J40" s="103"/>
      <c r="K40" s="103">
        <f t="shared" ref="K40:K41" si="18">C40-D40</f>
        <v>180</v>
      </c>
      <c r="L40" s="117">
        <f>K40*10%</f>
        <v>18</v>
      </c>
      <c r="M40" s="103">
        <f>'PL 02'!O44</f>
        <v>115</v>
      </c>
      <c r="N40" s="103">
        <v>0</v>
      </c>
      <c r="O40" s="103">
        <f>K40-L40-M40-N40</f>
        <v>47</v>
      </c>
      <c r="P40" s="103">
        <f>O40*5%</f>
        <v>2.35</v>
      </c>
    </row>
    <row r="41" spans="1:18" s="32" customFormat="1" ht="28.8" customHeight="1" x14ac:dyDescent="0.3">
      <c r="A41" s="11">
        <v>6</v>
      </c>
      <c r="B41" s="58" t="s">
        <v>6</v>
      </c>
      <c r="C41" s="67">
        <v>135</v>
      </c>
      <c r="D41" s="118">
        <v>0</v>
      </c>
      <c r="E41" s="111">
        <v>0</v>
      </c>
      <c r="F41" s="111">
        <v>0</v>
      </c>
      <c r="G41" s="111">
        <v>0</v>
      </c>
      <c r="H41" s="111">
        <v>0</v>
      </c>
      <c r="I41" s="111">
        <v>0</v>
      </c>
      <c r="J41" s="111">
        <v>0</v>
      </c>
      <c r="K41" s="118">
        <f t="shared" si="18"/>
        <v>135</v>
      </c>
      <c r="L41" s="119">
        <f>K41*10%</f>
        <v>13.5</v>
      </c>
      <c r="M41" s="118">
        <f>M42</f>
        <v>85</v>
      </c>
      <c r="N41" s="118">
        <f t="shared" ref="N41:P41" si="19">N42</f>
        <v>0</v>
      </c>
      <c r="O41" s="118">
        <f t="shared" si="19"/>
        <v>36.5</v>
      </c>
      <c r="P41" s="118">
        <f t="shared" si="19"/>
        <v>1.8250000000000002</v>
      </c>
    </row>
    <row r="42" spans="1:18" s="26" customFormat="1" ht="25.5" customHeight="1" x14ac:dyDescent="0.3">
      <c r="A42" s="19"/>
      <c r="B42" s="113" t="s">
        <v>42</v>
      </c>
      <c r="C42" s="116">
        <v>135</v>
      </c>
      <c r="D42" s="103"/>
      <c r="E42" s="103"/>
      <c r="F42" s="103"/>
      <c r="G42" s="103"/>
      <c r="H42" s="103"/>
      <c r="I42" s="103"/>
      <c r="J42" s="103"/>
      <c r="K42" s="103">
        <f>C42-D42</f>
        <v>135</v>
      </c>
      <c r="L42" s="117">
        <f>K42*10%</f>
        <v>13.5</v>
      </c>
      <c r="M42" s="103">
        <f>'PL 02'!O45</f>
        <v>85</v>
      </c>
      <c r="N42" s="103">
        <v>0</v>
      </c>
      <c r="O42" s="103">
        <f>K42-L42-M42-N42</f>
        <v>36.5</v>
      </c>
      <c r="P42" s="103">
        <f>O42*5%</f>
        <v>1.8250000000000002</v>
      </c>
    </row>
    <row r="43" spans="1:18" s="32" customFormat="1" ht="27" customHeight="1" x14ac:dyDescent="0.3">
      <c r="A43" s="11">
        <v>7</v>
      </c>
      <c r="B43" s="58" t="s">
        <v>18</v>
      </c>
      <c r="C43" s="67">
        <f>C44+C45</f>
        <v>7643</v>
      </c>
      <c r="D43" s="67">
        <f t="shared" ref="D43:P43" si="20">D44+D45</f>
        <v>7643</v>
      </c>
      <c r="E43" s="67">
        <f t="shared" si="20"/>
        <v>0</v>
      </c>
      <c r="F43" s="67">
        <f t="shared" si="20"/>
        <v>0</v>
      </c>
      <c r="G43" s="67">
        <f t="shared" si="20"/>
        <v>7643</v>
      </c>
      <c r="H43" s="67">
        <f t="shared" si="20"/>
        <v>0</v>
      </c>
      <c r="I43" s="67">
        <f t="shared" si="20"/>
        <v>0</v>
      </c>
      <c r="J43" s="67">
        <f t="shared" si="20"/>
        <v>0</v>
      </c>
      <c r="K43" s="103">
        <f t="shared" ref="K43:K56" si="21">C43-D43</f>
        <v>0</v>
      </c>
      <c r="L43" s="117">
        <f t="shared" ref="L43:L57" si="22">K43*10%</f>
        <v>0</v>
      </c>
      <c r="M43" s="67">
        <f t="shared" si="20"/>
        <v>0</v>
      </c>
      <c r="N43" s="67">
        <f t="shared" si="20"/>
        <v>0</v>
      </c>
      <c r="O43" s="67">
        <f t="shared" si="20"/>
        <v>0</v>
      </c>
      <c r="P43" s="67">
        <f t="shared" si="20"/>
        <v>0</v>
      </c>
    </row>
    <row r="44" spans="1:18" s="26" customFormat="1" ht="28.2" customHeight="1" x14ac:dyDescent="0.3">
      <c r="A44" s="19"/>
      <c r="B44" s="113" t="s">
        <v>44</v>
      </c>
      <c r="C44" s="116">
        <v>231</v>
      </c>
      <c r="D44" s="103">
        <f>E44+F44+G44+H44+I44+J44</f>
        <v>231</v>
      </c>
      <c r="E44" s="103"/>
      <c r="F44" s="103"/>
      <c r="G44" s="103">
        <f>C44</f>
        <v>231</v>
      </c>
      <c r="H44" s="103"/>
      <c r="I44" s="103"/>
      <c r="J44" s="103"/>
      <c r="K44" s="103">
        <f t="shared" si="21"/>
        <v>0</v>
      </c>
      <c r="L44" s="117">
        <f t="shared" si="22"/>
        <v>0</v>
      </c>
      <c r="M44" s="103"/>
      <c r="N44" s="103"/>
      <c r="O44" s="103"/>
      <c r="P44" s="103"/>
    </row>
    <row r="45" spans="1:18" s="26" customFormat="1" ht="23.4" customHeight="1" x14ac:dyDescent="0.3">
      <c r="A45" s="19"/>
      <c r="B45" s="113" t="s">
        <v>40</v>
      </c>
      <c r="C45" s="116">
        <f>C46+C47</f>
        <v>7412</v>
      </c>
      <c r="D45" s="116">
        <f t="shared" ref="D45:P45" si="23">D46+D47</f>
        <v>7412</v>
      </c>
      <c r="E45" s="116">
        <f t="shared" si="23"/>
        <v>0</v>
      </c>
      <c r="F45" s="116">
        <f t="shared" si="23"/>
        <v>0</v>
      </c>
      <c r="G45" s="116">
        <f t="shared" si="23"/>
        <v>7412</v>
      </c>
      <c r="H45" s="116">
        <f t="shared" si="23"/>
        <v>0</v>
      </c>
      <c r="I45" s="116">
        <f t="shared" si="23"/>
        <v>0</v>
      </c>
      <c r="J45" s="116">
        <f t="shared" si="23"/>
        <v>0</v>
      </c>
      <c r="K45" s="103">
        <f t="shared" si="21"/>
        <v>0</v>
      </c>
      <c r="L45" s="117">
        <f t="shared" si="22"/>
        <v>0</v>
      </c>
      <c r="M45" s="116">
        <f t="shared" si="23"/>
        <v>0</v>
      </c>
      <c r="N45" s="116">
        <f t="shared" si="23"/>
        <v>0</v>
      </c>
      <c r="O45" s="116">
        <f t="shared" si="23"/>
        <v>0</v>
      </c>
      <c r="P45" s="116">
        <f t="shared" si="23"/>
        <v>0</v>
      </c>
    </row>
    <row r="46" spans="1:18" s="26" customFormat="1" ht="27.6" customHeight="1" x14ac:dyDescent="0.3">
      <c r="A46" s="19"/>
      <c r="B46" s="113" t="s">
        <v>41</v>
      </c>
      <c r="C46" s="116">
        <v>344</v>
      </c>
      <c r="D46" s="103">
        <f t="shared" ref="D46:D47" si="24">E46+F46+G46+H46+I46+J46</f>
        <v>344</v>
      </c>
      <c r="E46" s="103"/>
      <c r="F46" s="103"/>
      <c r="G46" s="103">
        <v>344</v>
      </c>
      <c r="H46" s="103"/>
      <c r="I46" s="103"/>
      <c r="J46" s="103"/>
      <c r="K46" s="103">
        <f t="shared" si="21"/>
        <v>0</v>
      </c>
      <c r="L46" s="117">
        <f t="shared" si="22"/>
        <v>0</v>
      </c>
      <c r="M46" s="103">
        <v>0</v>
      </c>
      <c r="N46" s="103">
        <v>0</v>
      </c>
      <c r="O46" s="103">
        <v>0</v>
      </c>
      <c r="P46" s="103">
        <v>0</v>
      </c>
    </row>
    <row r="47" spans="1:18" s="26" customFormat="1" ht="28.8" customHeight="1" x14ac:dyDescent="0.3">
      <c r="A47" s="19"/>
      <c r="B47" s="113" t="s">
        <v>45</v>
      </c>
      <c r="C47" s="116">
        <f>D47</f>
        <v>7068</v>
      </c>
      <c r="D47" s="103">
        <f t="shared" si="24"/>
        <v>7068</v>
      </c>
      <c r="E47" s="103"/>
      <c r="F47" s="103"/>
      <c r="G47" s="103">
        <v>7068</v>
      </c>
      <c r="H47" s="103"/>
      <c r="I47" s="103"/>
      <c r="J47" s="103"/>
      <c r="K47" s="103">
        <f t="shared" si="21"/>
        <v>0</v>
      </c>
      <c r="L47" s="117">
        <f t="shared" si="22"/>
        <v>0</v>
      </c>
      <c r="M47" s="103"/>
      <c r="N47" s="103"/>
      <c r="O47" s="103"/>
      <c r="P47" s="103"/>
    </row>
    <row r="48" spans="1:18" s="32" customFormat="1" ht="25.5" customHeight="1" x14ac:dyDescent="0.3">
      <c r="A48" s="11">
        <v>8</v>
      </c>
      <c r="B48" s="58" t="s">
        <v>7</v>
      </c>
      <c r="C48" s="120">
        <f>C49+C51</f>
        <v>4241.3</v>
      </c>
      <c r="D48" s="120">
        <f t="shared" ref="D48:P48" si="25">D49+D51</f>
        <v>2130</v>
      </c>
      <c r="E48" s="120">
        <f t="shared" si="25"/>
        <v>0</v>
      </c>
      <c r="F48" s="121">
        <f t="shared" si="25"/>
        <v>1025</v>
      </c>
      <c r="G48" s="121">
        <f t="shared" si="25"/>
        <v>378</v>
      </c>
      <c r="H48" s="120">
        <f t="shared" si="25"/>
        <v>330</v>
      </c>
      <c r="I48" s="120">
        <f t="shared" si="25"/>
        <v>0</v>
      </c>
      <c r="J48" s="120">
        <f t="shared" si="25"/>
        <v>397</v>
      </c>
      <c r="K48" s="120">
        <f t="shared" si="25"/>
        <v>2111.3000000000002</v>
      </c>
      <c r="L48" s="121">
        <f>L49+L51</f>
        <v>211.13000000000002</v>
      </c>
      <c r="M48" s="120">
        <f t="shared" si="25"/>
        <v>461</v>
      </c>
      <c r="N48" s="120">
        <f t="shared" si="25"/>
        <v>0</v>
      </c>
      <c r="O48" s="120">
        <f t="shared" si="25"/>
        <v>1439.17</v>
      </c>
      <c r="P48" s="120">
        <f t="shared" si="25"/>
        <v>71.958500000000001</v>
      </c>
    </row>
    <row r="49" spans="1:18" s="25" customFormat="1" ht="25.5" customHeight="1" x14ac:dyDescent="0.3">
      <c r="A49" s="16"/>
      <c r="B49" s="122" t="s">
        <v>53</v>
      </c>
      <c r="C49" s="123">
        <f>C50</f>
        <v>1733</v>
      </c>
      <c r="D49" s="114">
        <f t="shared" ref="D49:N49" si="26">D50</f>
        <v>1733</v>
      </c>
      <c r="E49" s="114">
        <f t="shared" si="26"/>
        <v>0</v>
      </c>
      <c r="F49" s="114">
        <f t="shared" si="26"/>
        <v>1025</v>
      </c>
      <c r="G49" s="114">
        <f t="shared" si="26"/>
        <v>378</v>
      </c>
      <c r="H49" s="114">
        <f t="shared" si="26"/>
        <v>330</v>
      </c>
      <c r="I49" s="114">
        <f t="shared" si="26"/>
        <v>0</v>
      </c>
      <c r="J49" s="114">
        <f t="shared" si="26"/>
        <v>0</v>
      </c>
      <c r="K49" s="124">
        <f t="shared" si="26"/>
        <v>0</v>
      </c>
      <c r="L49" s="125">
        <f t="shared" si="22"/>
        <v>0</v>
      </c>
      <c r="M49" s="124">
        <f>M50</f>
        <v>0</v>
      </c>
      <c r="N49" s="123">
        <f t="shared" si="26"/>
        <v>0</v>
      </c>
      <c r="O49" s="123">
        <f>K49-L49-M49-N49</f>
        <v>0</v>
      </c>
      <c r="P49" s="124">
        <f>O49*5%</f>
        <v>0</v>
      </c>
    </row>
    <row r="50" spans="1:18" s="26" customFormat="1" ht="25.5" customHeight="1" x14ac:dyDescent="0.3">
      <c r="A50" s="19"/>
      <c r="B50" s="113" t="s">
        <v>42</v>
      </c>
      <c r="C50" s="126">
        <v>1733</v>
      </c>
      <c r="D50" s="116">
        <f t="shared" ref="D50" si="27">E50+F50+G50+H50+I50+J50</f>
        <v>1733</v>
      </c>
      <c r="E50" s="103"/>
      <c r="F50" s="103">
        <v>1025</v>
      </c>
      <c r="G50" s="103">
        <v>378</v>
      </c>
      <c r="H50" s="103">
        <v>330</v>
      </c>
      <c r="I50" s="103"/>
      <c r="J50" s="103"/>
      <c r="K50" s="127">
        <f t="shared" si="21"/>
        <v>0</v>
      </c>
      <c r="L50" s="128">
        <f t="shared" si="22"/>
        <v>0</v>
      </c>
      <c r="M50" s="127"/>
      <c r="N50" s="129"/>
      <c r="O50" s="130">
        <f>K50-L50-M50-N50</f>
        <v>0</v>
      </c>
      <c r="P50" s="131">
        <f>O50*5%</f>
        <v>0</v>
      </c>
      <c r="R50" s="132"/>
    </row>
    <row r="51" spans="1:18" s="26" customFormat="1" ht="25.5" customHeight="1" x14ac:dyDescent="0.3">
      <c r="A51" s="19"/>
      <c r="B51" s="113" t="s">
        <v>49</v>
      </c>
      <c r="C51" s="130">
        <f>C52+C53</f>
        <v>2508.3000000000002</v>
      </c>
      <c r="D51" s="116">
        <f t="shared" ref="D51:P51" si="28">D52+D53</f>
        <v>397</v>
      </c>
      <c r="E51" s="116">
        <f t="shared" si="28"/>
        <v>0</v>
      </c>
      <c r="F51" s="116">
        <f t="shared" si="28"/>
        <v>0</v>
      </c>
      <c r="G51" s="116">
        <f t="shared" si="28"/>
        <v>0</v>
      </c>
      <c r="H51" s="116">
        <f t="shared" si="28"/>
        <v>0</v>
      </c>
      <c r="I51" s="116">
        <f t="shared" si="28"/>
        <v>0</v>
      </c>
      <c r="J51" s="130">
        <f t="shared" si="28"/>
        <v>397</v>
      </c>
      <c r="K51" s="129">
        <f t="shared" si="21"/>
        <v>2111.3000000000002</v>
      </c>
      <c r="L51" s="133">
        <f>K51*10%</f>
        <v>211.13000000000002</v>
      </c>
      <c r="M51" s="130">
        <f t="shared" si="28"/>
        <v>461</v>
      </c>
      <c r="N51" s="130">
        <f t="shared" si="28"/>
        <v>0</v>
      </c>
      <c r="O51" s="130">
        <f t="shared" si="28"/>
        <v>1439.17</v>
      </c>
      <c r="P51" s="116">
        <f t="shared" si="28"/>
        <v>71.958500000000001</v>
      </c>
    </row>
    <row r="52" spans="1:18" s="26" customFormat="1" ht="25.5" customHeight="1" x14ac:dyDescent="0.3">
      <c r="A52" s="19"/>
      <c r="B52" s="113" t="s">
        <v>54</v>
      </c>
      <c r="C52" s="130">
        <v>397</v>
      </c>
      <c r="D52" s="103">
        <f>E52+F52+G52+H52+I52+J52</f>
        <v>397</v>
      </c>
      <c r="E52" s="103">
        <v>0</v>
      </c>
      <c r="F52" s="103">
        <v>0</v>
      </c>
      <c r="G52" s="103">
        <v>0</v>
      </c>
      <c r="H52" s="103">
        <v>0</v>
      </c>
      <c r="I52" s="103">
        <v>0</v>
      </c>
      <c r="J52" s="129">
        <v>397</v>
      </c>
      <c r="K52" s="129">
        <f t="shared" si="21"/>
        <v>0</v>
      </c>
      <c r="L52" s="133">
        <f>K52*10%</f>
        <v>0</v>
      </c>
      <c r="M52" s="129">
        <v>0</v>
      </c>
      <c r="N52" s="129">
        <f>K52-L52</f>
        <v>0</v>
      </c>
      <c r="O52" s="129">
        <v>0</v>
      </c>
      <c r="P52" s="103">
        <v>0</v>
      </c>
    </row>
    <row r="53" spans="1:18" s="26" customFormat="1" ht="25.5" customHeight="1" x14ac:dyDescent="0.3">
      <c r="A53" s="19"/>
      <c r="B53" s="113" t="s">
        <v>55</v>
      </c>
      <c r="C53" s="134">
        <v>2111.3000000000002</v>
      </c>
      <c r="D53" s="103">
        <f t="shared" ref="D53:D56" si="29">E53+F53+G53+H53+I53+J53</f>
        <v>0</v>
      </c>
      <c r="E53" s="103"/>
      <c r="F53" s="103">
        <v>0</v>
      </c>
      <c r="G53" s="103">
        <v>0</v>
      </c>
      <c r="H53" s="103"/>
      <c r="I53" s="103">
        <v>0</v>
      </c>
      <c r="J53" s="129">
        <v>0</v>
      </c>
      <c r="K53" s="129">
        <f t="shared" si="21"/>
        <v>2111.3000000000002</v>
      </c>
      <c r="L53" s="133">
        <f>K53*10%</f>
        <v>211.13000000000002</v>
      </c>
      <c r="M53" s="129">
        <v>461</v>
      </c>
      <c r="N53" s="129"/>
      <c r="O53" s="129">
        <f>K53-L53-M53-N53</f>
        <v>1439.17</v>
      </c>
      <c r="P53" s="103">
        <f>O53*5%</f>
        <v>71.958500000000001</v>
      </c>
    </row>
    <row r="54" spans="1:18" s="32" customFormat="1" ht="25.5" customHeight="1" x14ac:dyDescent="0.3">
      <c r="A54" s="11">
        <v>9</v>
      </c>
      <c r="B54" s="58" t="s">
        <v>19</v>
      </c>
      <c r="C54" s="135">
        <f>C55+C56</f>
        <v>433.8</v>
      </c>
      <c r="D54" s="118">
        <f t="shared" si="29"/>
        <v>0</v>
      </c>
      <c r="E54" s="67">
        <f t="shared" ref="E54:J54" si="30">E55+E56</f>
        <v>0</v>
      </c>
      <c r="F54" s="67">
        <f t="shared" si="30"/>
        <v>0</v>
      </c>
      <c r="G54" s="67">
        <f t="shared" si="30"/>
        <v>0</v>
      </c>
      <c r="H54" s="67">
        <f t="shared" si="30"/>
        <v>0</v>
      </c>
      <c r="I54" s="67">
        <f t="shared" si="30"/>
        <v>0</v>
      </c>
      <c r="J54" s="67">
        <f t="shared" si="30"/>
        <v>0</v>
      </c>
      <c r="K54" s="118">
        <f>K55+K56</f>
        <v>433.8</v>
      </c>
      <c r="L54" s="118">
        <f>L55+L56</f>
        <v>43.38</v>
      </c>
      <c r="M54" s="118">
        <f t="shared" ref="M54:P54" si="31">M55+M56</f>
        <v>230</v>
      </c>
      <c r="N54" s="118">
        <f t="shared" si="31"/>
        <v>0</v>
      </c>
      <c r="O54" s="118">
        <f t="shared" si="31"/>
        <v>160.42000000000002</v>
      </c>
      <c r="P54" s="118">
        <f t="shared" si="31"/>
        <v>8.0210000000000008</v>
      </c>
    </row>
    <row r="55" spans="1:18" s="26" customFormat="1" ht="25.5" customHeight="1" x14ac:dyDescent="0.3">
      <c r="A55" s="19"/>
      <c r="B55" s="113" t="s">
        <v>41</v>
      </c>
      <c r="C55" s="136">
        <v>80</v>
      </c>
      <c r="D55" s="103">
        <f t="shared" si="29"/>
        <v>0</v>
      </c>
      <c r="E55" s="103"/>
      <c r="F55" s="103"/>
      <c r="G55" s="103"/>
      <c r="H55" s="103"/>
      <c r="I55" s="103">
        <v>0</v>
      </c>
      <c r="J55" s="103">
        <v>0</v>
      </c>
      <c r="K55" s="103">
        <f t="shared" si="21"/>
        <v>80</v>
      </c>
      <c r="L55" s="117">
        <f>K55*10%</f>
        <v>8</v>
      </c>
      <c r="M55" s="103"/>
      <c r="N55" s="103">
        <v>0</v>
      </c>
      <c r="O55" s="103">
        <f>K55-L55-M55-N55</f>
        <v>72</v>
      </c>
      <c r="P55" s="103">
        <f>O55*5%</f>
        <v>3.6</v>
      </c>
      <c r="R55" s="137"/>
    </row>
    <row r="56" spans="1:18" s="26" customFormat="1" ht="25.5" customHeight="1" x14ac:dyDescent="0.3">
      <c r="A56" s="19"/>
      <c r="B56" s="113" t="s">
        <v>50</v>
      </c>
      <c r="C56" s="138">
        <v>353.8</v>
      </c>
      <c r="D56" s="103">
        <f t="shared" si="29"/>
        <v>0</v>
      </c>
      <c r="E56" s="103"/>
      <c r="F56" s="103"/>
      <c r="G56" s="103"/>
      <c r="H56" s="103">
        <v>0</v>
      </c>
      <c r="I56" s="103"/>
      <c r="J56" s="103"/>
      <c r="K56" s="103">
        <f t="shared" si="21"/>
        <v>353.8</v>
      </c>
      <c r="L56" s="117">
        <f t="shared" si="22"/>
        <v>35.380000000000003</v>
      </c>
      <c r="M56" s="103">
        <v>230</v>
      </c>
      <c r="N56" s="103">
        <v>0</v>
      </c>
      <c r="O56" s="103">
        <f>K56-L56-M56-N56</f>
        <v>88.420000000000016</v>
      </c>
      <c r="P56" s="103">
        <f>O56*5%</f>
        <v>4.4210000000000012</v>
      </c>
    </row>
    <row r="57" spans="1:18" s="32" customFormat="1" ht="52.2" customHeight="1" x14ac:dyDescent="0.3">
      <c r="A57" s="11">
        <v>10</v>
      </c>
      <c r="B57" s="58" t="s">
        <v>86</v>
      </c>
      <c r="C57" s="139">
        <v>2475</v>
      </c>
      <c r="D57" s="140">
        <f>E57+F57+G57+H57+I57+J57</f>
        <v>2475</v>
      </c>
      <c r="E57" s="120"/>
      <c r="F57" s="120"/>
      <c r="G57" s="120"/>
      <c r="H57" s="120">
        <v>2475</v>
      </c>
      <c r="I57" s="120"/>
      <c r="J57" s="140"/>
      <c r="K57" s="118"/>
      <c r="L57" s="117">
        <f t="shared" si="22"/>
        <v>0</v>
      </c>
      <c r="M57" s="67"/>
      <c r="N57" s="67"/>
      <c r="O57" s="67"/>
      <c r="P57" s="67"/>
    </row>
    <row r="58" spans="1:18" s="32" customFormat="1" ht="33.6" customHeight="1" x14ac:dyDescent="0.3">
      <c r="A58" s="11">
        <v>12</v>
      </c>
      <c r="B58" s="58" t="s">
        <v>20</v>
      </c>
      <c r="C58" s="139">
        <f t="shared" ref="C58:P58" si="32">C59+C60+C61</f>
        <v>1742.4</v>
      </c>
      <c r="D58" s="139">
        <f t="shared" si="32"/>
        <v>410</v>
      </c>
      <c r="E58" s="139">
        <f t="shared" si="32"/>
        <v>0</v>
      </c>
      <c r="F58" s="139">
        <f t="shared" si="32"/>
        <v>0</v>
      </c>
      <c r="G58" s="139">
        <f t="shared" si="32"/>
        <v>410</v>
      </c>
      <c r="H58" s="139">
        <f t="shared" si="32"/>
        <v>0</v>
      </c>
      <c r="I58" s="139">
        <f t="shared" si="32"/>
        <v>0</v>
      </c>
      <c r="J58" s="139">
        <f t="shared" si="32"/>
        <v>0</v>
      </c>
      <c r="K58" s="141">
        <f t="shared" si="32"/>
        <v>1332.4</v>
      </c>
      <c r="L58" s="141">
        <f t="shared" si="32"/>
        <v>133.24</v>
      </c>
      <c r="M58" s="141">
        <f t="shared" si="32"/>
        <v>483</v>
      </c>
      <c r="N58" s="141">
        <f t="shared" si="32"/>
        <v>0</v>
      </c>
      <c r="O58" s="141">
        <f t="shared" si="32"/>
        <v>716.16000000000008</v>
      </c>
      <c r="P58" s="141">
        <f t="shared" si="32"/>
        <v>35.808000000000007</v>
      </c>
    </row>
    <row r="59" spans="1:18" s="26" customFormat="1" ht="25.8" customHeight="1" x14ac:dyDescent="0.3">
      <c r="A59" s="19"/>
      <c r="B59" s="113" t="s">
        <v>43</v>
      </c>
      <c r="C59" s="142">
        <v>360</v>
      </c>
      <c r="D59" s="59">
        <f>E59+F59+G59+H59+I59+J59</f>
        <v>360</v>
      </c>
      <c r="E59" s="1"/>
      <c r="F59" s="1"/>
      <c r="G59" s="1">
        <f>C59</f>
        <v>360</v>
      </c>
      <c r="H59" s="1"/>
      <c r="I59" s="1"/>
      <c r="J59" s="103"/>
      <c r="K59" s="118">
        <f>C59-D59</f>
        <v>0</v>
      </c>
      <c r="L59" s="117">
        <f>K59*10%</f>
        <v>0</v>
      </c>
      <c r="M59" s="1"/>
      <c r="N59" s="1"/>
      <c r="O59" s="118">
        <f>K59-L59-M59</f>
        <v>0</v>
      </c>
      <c r="P59" s="118">
        <f>O59*5%</f>
        <v>0</v>
      </c>
    </row>
    <row r="60" spans="1:18" s="26" customFormat="1" ht="27" customHeight="1" x14ac:dyDescent="0.3">
      <c r="A60" s="19"/>
      <c r="B60" s="113" t="s">
        <v>87</v>
      </c>
      <c r="C60" s="142">
        <v>50</v>
      </c>
      <c r="D60" s="59">
        <f>E60+F60+G60+H60+I60+J60</f>
        <v>50</v>
      </c>
      <c r="E60" s="1"/>
      <c r="F60" s="1"/>
      <c r="G60" s="1">
        <f>C60</f>
        <v>50</v>
      </c>
      <c r="H60" s="1"/>
      <c r="I60" s="1"/>
      <c r="J60" s="103"/>
      <c r="K60" s="118">
        <f t="shared" ref="K60" si="33">C60-D60</f>
        <v>0</v>
      </c>
      <c r="L60" s="117">
        <f t="shared" ref="L60" si="34">K60*10%</f>
        <v>0</v>
      </c>
      <c r="M60" s="1"/>
      <c r="N60" s="1"/>
      <c r="O60" s="118">
        <f t="shared" ref="O60" si="35">K60-L60-M60</f>
        <v>0</v>
      </c>
      <c r="P60" s="118">
        <f t="shared" ref="P60:P61" si="36">O60*5%</f>
        <v>0</v>
      </c>
    </row>
    <row r="61" spans="1:18" s="26" customFormat="1" ht="25.5" customHeight="1" x14ac:dyDescent="0.3">
      <c r="A61" s="19"/>
      <c r="B61" s="113" t="s">
        <v>88</v>
      </c>
      <c r="C61" s="143">
        <v>1332.4</v>
      </c>
      <c r="D61" s="59">
        <f>E61+F61+G61+H61+I61+J61</f>
        <v>0</v>
      </c>
      <c r="E61" s="1"/>
      <c r="F61" s="1"/>
      <c r="G61" s="1"/>
      <c r="H61" s="1"/>
      <c r="I61" s="1"/>
      <c r="J61" s="103"/>
      <c r="K61" s="144">
        <f>C61-D61</f>
        <v>1332.4</v>
      </c>
      <c r="L61" s="145">
        <f>K61*10%</f>
        <v>133.24</v>
      </c>
      <c r="M61" s="76">
        <v>483</v>
      </c>
      <c r="N61" s="76"/>
      <c r="O61" s="144">
        <f>K61-L61-M61-N61</f>
        <v>716.16000000000008</v>
      </c>
      <c r="P61" s="144">
        <f t="shared" si="36"/>
        <v>35.808000000000007</v>
      </c>
    </row>
    <row r="62" spans="1:18" ht="25.5" customHeight="1" x14ac:dyDescent="0.3">
      <c r="A62" s="8" t="s">
        <v>24</v>
      </c>
      <c r="B62" s="15" t="s">
        <v>25</v>
      </c>
      <c r="C62" s="34">
        <f t="shared" ref="C62:P62" si="37">C63+C64</f>
        <v>4371</v>
      </c>
      <c r="D62" s="34">
        <f t="shared" si="37"/>
        <v>4371</v>
      </c>
      <c r="E62" s="34">
        <f t="shared" si="37"/>
        <v>0</v>
      </c>
      <c r="F62" s="34">
        <f t="shared" si="37"/>
        <v>0</v>
      </c>
      <c r="G62" s="38">
        <f t="shared" si="37"/>
        <v>4371</v>
      </c>
      <c r="H62" s="38">
        <f t="shared" si="37"/>
        <v>0</v>
      </c>
      <c r="I62" s="38">
        <f t="shared" si="37"/>
        <v>0</v>
      </c>
      <c r="J62" s="38">
        <f t="shared" si="37"/>
        <v>0</v>
      </c>
      <c r="K62" s="38">
        <f t="shared" si="37"/>
        <v>0</v>
      </c>
      <c r="L62" s="38">
        <f t="shared" si="37"/>
        <v>0</v>
      </c>
      <c r="M62" s="38">
        <f t="shared" si="37"/>
        <v>0</v>
      </c>
      <c r="N62" s="38">
        <f t="shared" si="37"/>
        <v>0</v>
      </c>
      <c r="O62" s="38">
        <f t="shared" si="37"/>
        <v>0</v>
      </c>
      <c r="P62" s="38">
        <f t="shared" si="37"/>
        <v>0</v>
      </c>
    </row>
    <row r="63" spans="1:18" s="25" customFormat="1" ht="25.5" customHeight="1" x14ac:dyDescent="0.3">
      <c r="A63" s="16">
        <v>1</v>
      </c>
      <c r="B63" s="122" t="s">
        <v>18</v>
      </c>
      <c r="C63" s="146">
        <f>D63</f>
        <v>4100</v>
      </c>
      <c r="D63" s="36">
        <v>4100</v>
      </c>
      <c r="E63" s="36"/>
      <c r="F63" s="36"/>
      <c r="G63" s="37">
        <v>4100</v>
      </c>
      <c r="H63" s="37"/>
      <c r="I63" s="37"/>
      <c r="J63" s="37"/>
      <c r="K63" s="37">
        <f>C63-D63</f>
        <v>0</v>
      </c>
      <c r="L63" s="37">
        <f>K63*10%</f>
        <v>0</v>
      </c>
      <c r="M63" s="37">
        <v>0</v>
      </c>
      <c r="N63" s="37">
        <v>0</v>
      </c>
      <c r="O63" s="37">
        <v>0</v>
      </c>
      <c r="P63" s="37">
        <v>0</v>
      </c>
    </row>
    <row r="64" spans="1:18" s="25" customFormat="1" ht="25.5" customHeight="1" x14ac:dyDescent="0.3">
      <c r="A64" s="16">
        <v>2</v>
      </c>
      <c r="B64" s="122" t="s">
        <v>7</v>
      </c>
      <c r="C64" s="146">
        <v>271</v>
      </c>
      <c r="D64" s="36">
        <f>E64+F64+G64+H64+I64+J64</f>
        <v>271</v>
      </c>
      <c r="E64" s="36"/>
      <c r="F64" s="36"/>
      <c r="G64" s="37">
        <f>C64</f>
        <v>271</v>
      </c>
      <c r="H64" s="37"/>
      <c r="I64" s="37"/>
      <c r="J64" s="37"/>
      <c r="K64" s="37">
        <f>C64-D64</f>
        <v>0</v>
      </c>
      <c r="L64" s="37">
        <f>K64*10%</f>
        <v>0</v>
      </c>
      <c r="M64" s="37">
        <v>0</v>
      </c>
      <c r="N64" s="37">
        <v>0</v>
      </c>
      <c r="O64" s="37">
        <v>0</v>
      </c>
      <c r="P64" s="37">
        <v>0</v>
      </c>
    </row>
  </sheetData>
  <autoFilter ref="A8:XFC60" xr:uid="{00000000-0009-0000-0000-000000000000}">
    <filterColumn colId="11">
      <filters blank="1">
        <filter val="0,500000"/>
        <filter val="105,542000"/>
        <filter val="11,100000"/>
        <filter val="124,902000"/>
        <filter val="13,100000"/>
        <filter val="13,500000"/>
        <filter val="13,760000"/>
        <filter val="14,000000"/>
        <filter val="16,000000"/>
        <filter val="17,620000"/>
        <filter val="18,000000"/>
        <filter val="18,500000"/>
        <filter val="189,970000"/>
        <filter val="2,415700"/>
        <filter val="2,625057"/>
        <filter val="22,000000"/>
        <filter val="23,532000"/>
        <filter val="230,000000"/>
        <filter val="236,580100"/>
        <filter val="24,500000"/>
        <filter val="26,000000"/>
        <filter val="3,263235"/>
        <filter val="3,572400"/>
        <filter val="3,686568"/>
        <filter val="30,500000"/>
        <filter val="4,439469"/>
        <filter val="40,030000"/>
        <filter val="5,500000"/>
        <filter val="5,600000"/>
        <filter val="50,000000"/>
        <filter val="550,204529"/>
        <filter val="56,222429"/>
        <filter val="6,000000"/>
        <filter val="6,580100"/>
        <filter val="6,910000"/>
      </filters>
    </filterColumn>
  </autoFilter>
  <mergeCells count="14">
    <mergeCell ref="B1:C1"/>
    <mergeCell ref="A2:P2"/>
    <mergeCell ref="A3:P3"/>
    <mergeCell ref="O5:O6"/>
    <mergeCell ref="M5:M6"/>
    <mergeCell ref="N5:N6"/>
    <mergeCell ref="J4:P4"/>
    <mergeCell ref="P5:P6"/>
    <mergeCell ref="A5:A6"/>
    <mergeCell ref="B5:B6"/>
    <mergeCell ref="D5:J5"/>
    <mergeCell ref="C5:C6"/>
    <mergeCell ref="L5:L6"/>
    <mergeCell ref="K5:K6"/>
  </mergeCells>
  <pageMargins left="0.30208333333333298" right="0.17" top="0.35" bottom="0.3" header="0.27" footer="0.2"/>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T45"/>
  <sheetViews>
    <sheetView tabSelected="1" view="pageBreakPreview" topLeftCell="A22" zoomScale="60" zoomScaleNormal="80" workbookViewId="0">
      <selection activeCell="T5" sqref="T5"/>
    </sheetView>
  </sheetViews>
  <sheetFormatPr defaultColWidth="9.109375" defaultRowHeight="16.8" x14ac:dyDescent="0.3"/>
  <cols>
    <col min="1" max="1" width="9.109375" style="4"/>
    <col min="2" max="2" width="2.44140625" style="4" customWidth="1"/>
    <col min="3" max="3" width="7.6640625" style="27" customWidth="1"/>
    <col min="4" max="4" width="48.5546875" style="4" customWidth="1"/>
    <col min="5" max="5" width="14" style="41" customWidth="1"/>
    <col min="6" max="6" width="17" style="4" customWidth="1"/>
    <col min="7" max="7" width="11.33203125" style="4" customWidth="1"/>
    <col min="8" max="8" width="18.77734375" style="4" customWidth="1"/>
    <col min="9" max="9" width="15.21875" style="4" customWidth="1"/>
    <col min="10" max="10" width="17.33203125" style="4" customWidth="1"/>
    <col min="11" max="11" width="7.6640625" style="4" customWidth="1"/>
    <col min="12" max="12" width="13.33203125" style="4" customWidth="1"/>
    <col min="13" max="13" width="17.109375" style="4" customWidth="1"/>
    <col min="14" max="14" width="16.33203125" style="65" customWidth="1"/>
    <col min="15" max="15" width="16.33203125" style="4" customWidth="1"/>
    <col min="16" max="16" width="18.21875" style="4" customWidth="1"/>
    <col min="17" max="17" width="17.5546875" style="4" customWidth="1"/>
    <col min="18" max="18" width="15.44140625" style="65" customWidth="1"/>
    <col min="19" max="19" width="13.6640625" style="4" customWidth="1"/>
    <col min="20" max="20" width="17.109375" style="4" bestFit="1" customWidth="1"/>
    <col min="21" max="16384" width="9.109375" style="4"/>
  </cols>
  <sheetData>
    <row r="1" spans="3:20" ht="46.5" customHeight="1" x14ac:dyDescent="0.3">
      <c r="C1" s="88" t="s">
        <v>58</v>
      </c>
      <c r="D1" s="88"/>
      <c r="E1" s="88"/>
      <c r="F1" s="88"/>
      <c r="G1" s="88"/>
      <c r="H1" s="88"/>
      <c r="I1" s="88"/>
      <c r="J1" s="88"/>
      <c r="K1" s="88"/>
      <c r="L1" s="88"/>
      <c r="M1" s="88"/>
      <c r="N1" s="88"/>
      <c r="O1" s="88"/>
      <c r="P1" s="88"/>
      <c r="Q1" s="88"/>
      <c r="R1" s="88"/>
      <c r="S1" s="88"/>
    </row>
    <row r="2" spans="3:20" ht="25.5" customHeight="1" x14ac:dyDescent="0.3">
      <c r="C2" s="90" t="s">
        <v>92</v>
      </c>
      <c r="D2" s="90"/>
      <c r="E2" s="90"/>
      <c r="F2" s="90"/>
      <c r="G2" s="90"/>
      <c r="H2" s="90"/>
      <c r="I2" s="90"/>
      <c r="J2" s="90"/>
      <c r="K2" s="90"/>
      <c r="L2" s="90"/>
      <c r="M2" s="90"/>
      <c r="N2" s="90"/>
      <c r="O2" s="90"/>
      <c r="P2" s="90"/>
      <c r="Q2" s="90"/>
      <c r="R2" s="90"/>
      <c r="S2" s="90"/>
    </row>
    <row r="3" spans="3:20" ht="25.5" customHeight="1" x14ac:dyDescent="0.3">
      <c r="C3" s="5"/>
      <c r="D3" s="5"/>
      <c r="E3" s="39"/>
      <c r="F3" s="6"/>
      <c r="G3" s="6"/>
      <c r="H3" s="5"/>
      <c r="I3" s="5"/>
      <c r="J3" s="7"/>
      <c r="K3" s="5"/>
      <c r="L3" s="95" t="s">
        <v>4</v>
      </c>
      <c r="M3" s="95"/>
      <c r="N3" s="95"/>
      <c r="O3" s="95"/>
      <c r="P3" s="95"/>
      <c r="Q3" s="95"/>
      <c r="R3" s="95"/>
      <c r="S3" s="95"/>
    </row>
    <row r="4" spans="3:20" s="3" customFormat="1" ht="35.25" customHeight="1" x14ac:dyDescent="0.3">
      <c r="C4" s="97" t="s">
        <v>0</v>
      </c>
      <c r="D4" s="97" t="s">
        <v>59</v>
      </c>
      <c r="E4" s="100" t="s">
        <v>22</v>
      </c>
      <c r="F4" s="97" t="s">
        <v>8</v>
      </c>
      <c r="G4" s="97"/>
      <c r="H4" s="97"/>
      <c r="I4" s="97"/>
      <c r="J4" s="97"/>
      <c r="K4" s="97"/>
      <c r="L4" s="97"/>
      <c r="M4" s="92" t="s">
        <v>32</v>
      </c>
      <c r="N4" s="98" t="s">
        <v>33</v>
      </c>
      <c r="O4" s="92" t="s">
        <v>34</v>
      </c>
      <c r="P4" s="92" t="s">
        <v>35</v>
      </c>
      <c r="Q4" s="92" t="s">
        <v>38</v>
      </c>
      <c r="R4" s="98" t="s">
        <v>39</v>
      </c>
      <c r="S4" s="92" t="s">
        <v>67</v>
      </c>
    </row>
    <row r="5" spans="3:20" s="10" customFormat="1" ht="322.2" customHeight="1" x14ac:dyDescent="0.3">
      <c r="C5" s="97"/>
      <c r="D5" s="97"/>
      <c r="E5" s="101"/>
      <c r="F5" s="9" t="s">
        <v>9</v>
      </c>
      <c r="G5" s="9" t="s">
        <v>10</v>
      </c>
      <c r="H5" s="9" t="s">
        <v>11</v>
      </c>
      <c r="I5" s="9" t="s">
        <v>29</v>
      </c>
      <c r="J5" s="9" t="s">
        <v>30</v>
      </c>
      <c r="K5" s="9" t="s">
        <v>12</v>
      </c>
      <c r="L5" s="9" t="s">
        <v>31</v>
      </c>
      <c r="M5" s="93"/>
      <c r="N5" s="99"/>
      <c r="O5" s="94"/>
      <c r="P5" s="94"/>
      <c r="Q5" s="93"/>
      <c r="R5" s="99"/>
      <c r="S5" s="94"/>
    </row>
    <row r="6" spans="3:20" ht="42" customHeight="1" x14ac:dyDescent="0.3">
      <c r="C6" s="13" t="s">
        <v>2</v>
      </c>
      <c r="D6" s="13" t="s">
        <v>3</v>
      </c>
      <c r="E6" s="40">
        <v>1</v>
      </c>
      <c r="F6" s="13" t="s">
        <v>26</v>
      </c>
      <c r="G6" s="13">
        <v>3</v>
      </c>
      <c r="H6" s="13">
        <v>4</v>
      </c>
      <c r="I6" s="13">
        <v>5</v>
      </c>
      <c r="J6" s="13">
        <v>6</v>
      </c>
      <c r="K6" s="13">
        <v>7</v>
      </c>
      <c r="L6" s="13">
        <v>8</v>
      </c>
      <c r="M6" s="13" t="s">
        <v>27</v>
      </c>
      <c r="N6" s="61" t="s">
        <v>28</v>
      </c>
      <c r="O6" s="13">
        <v>11</v>
      </c>
      <c r="P6" s="13">
        <v>12</v>
      </c>
      <c r="Q6" s="13" t="s">
        <v>36</v>
      </c>
      <c r="R6" s="61" t="s">
        <v>37</v>
      </c>
      <c r="S6" s="13">
        <v>15</v>
      </c>
    </row>
    <row r="7" spans="3:20" ht="23.25" customHeight="1" x14ac:dyDescent="0.3">
      <c r="C7" s="8"/>
      <c r="D7" s="11" t="s">
        <v>13</v>
      </c>
      <c r="E7" s="42">
        <f>E8</f>
        <v>75497.38960000001</v>
      </c>
      <c r="F7" s="42">
        <f t="shared" ref="F7:R7" si="0">F8</f>
        <v>70346.849600000001</v>
      </c>
      <c r="G7" s="42"/>
      <c r="H7" s="42">
        <f t="shared" si="0"/>
        <v>51163.7</v>
      </c>
      <c r="I7" s="42">
        <f t="shared" si="0"/>
        <v>9521.14</v>
      </c>
      <c r="J7" s="42">
        <f t="shared" si="0"/>
        <v>6354.0095999999994</v>
      </c>
      <c r="K7" s="42"/>
      <c r="L7" s="42">
        <f t="shared" si="0"/>
        <v>3308</v>
      </c>
      <c r="M7" s="42">
        <f t="shared" si="0"/>
        <v>5150.54</v>
      </c>
      <c r="N7" s="72">
        <f>N8</f>
        <v>515.05400000000009</v>
      </c>
      <c r="O7" s="42">
        <f t="shared" si="0"/>
        <v>3323</v>
      </c>
      <c r="P7" s="42">
        <f t="shared" si="0"/>
        <v>0</v>
      </c>
      <c r="Q7" s="42">
        <f t="shared" si="0"/>
        <v>1312.4860000000003</v>
      </c>
      <c r="R7" s="72">
        <f t="shared" si="0"/>
        <v>65.624300000000019</v>
      </c>
      <c r="S7" s="43"/>
      <c r="T7" s="14"/>
    </row>
    <row r="8" spans="3:20" ht="25.5" customHeight="1" x14ac:dyDescent="0.3">
      <c r="C8" s="8" t="s">
        <v>21</v>
      </c>
      <c r="D8" s="15" t="s">
        <v>23</v>
      </c>
      <c r="E8" s="42">
        <f>E9+E11+E13+E15+E19+E23+E25+E27+E29+E31+E33+E35+E37+E39+E41</f>
        <v>75497.38960000001</v>
      </c>
      <c r="F8" s="42">
        <f t="shared" ref="F8:R8" si="1">F9+F11+F13+F15+F19+F23+F25+F27+F29+F31+F33+F35+F37+F39+F41</f>
        <v>70346.849600000001</v>
      </c>
      <c r="G8" s="42">
        <f t="shared" si="1"/>
        <v>0</v>
      </c>
      <c r="H8" s="42">
        <f t="shared" si="1"/>
        <v>51163.7</v>
      </c>
      <c r="I8" s="42">
        <f t="shared" si="1"/>
        <v>9521.14</v>
      </c>
      <c r="J8" s="42">
        <f t="shared" si="1"/>
        <v>6354.0095999999994</v>
      </c>
      <c r="K8" s="42"/>
      <c r="L8" s="42">
        <f t="shared" si="1"/>
        <v>3308</v>
      </c>
      <c r="M8" s="42">
        <f t="shared" si="1"/>
        <v>5150.54</v>
      </c>
      <c r="N8" s="42">
        <f t="shared" si="1"/>
        <v>515.05400000000009</v>
      </c>
      <c r="O8" s="42">
        <f t="shared" si="1"/>
        <v>3323</v>
      </c>
      <c r="P8" s="42">
        <f t="shared" si="1"/>
        <v>0</v>
      </c>
      <c r="Q8" s="42">
        <f t="shared" si="1"/>
        <v>1312.4860000000003</v>
      </c>
      <c r="R8" s="42">
        <f t="shared" si="1"/>
        <v>65.624300000000019</v>
      </c>
      <c r="S8" s="44"/>
    </row>
    <row r="9" spans="3:20" s="3" customFormat="1" ht="25.5" customHeight="1" x14ac:dyDescent="0.3">
      <c r="C9" s="8">
        <v>1</v>
      </c>
      <c r="D9" s="15" t="s">
        <v>47</v>
      </c>
      <c r="E9" s="42">
        <f>E10</f>
        <v>6371.3631999999998</v>
      </c>
      <c r="F9" s="42">
        <f t="shared" ref="F9:I9" si="2">F10</f>
        <v>5831.3631999999998</v>
      </c>
      <c r="G9" s="42"/>
      <c r="H9" s="42">
        <f t="shared" si="2"/>
        <v>3462.7</v>
      </c>
      <c r="I9" s="42">
        <f t="shared" si="2"/>
        <v>0</v>
      </c>
      <c r="J9" s="42">
        <f>J10</f>
        <v>1748.6632</v>
      </c>
      <c r="K9" s="42"/>
      <c r="L9" s="42">
        <f t="shared" ref="L9:R9" si="3">L10</f>
        <v>620</v>
      </c>
      <c r="M9" s="42">
        <f t="shared" si="3"/>
        <v>540</v>
      </c>
      <c r="N9" s="42">
        <f t="shared" si="3"/>
        <v>54</v>
      </c>
      <c r="O9" s="42">
        <f t="shared" si="3"/>
        <v>396</v>
      </c>
      <c r="P9" s="42">
        <f t="shared" si="3"/>
        <v>0</v>
      </c>
      <c r="Q9" s="42">
        <f t="shared" si="3"/>
        <v>90</v>
      </c>
      <c r="R9" s="42">
        <f t="shared" si="3"/>
        <v>4.5</v>
      </c>
      <c r="S9" s="45"/>
    </row>
    <row r="10" spans="3:20" ht="25.5" customHeight="1" x14ac:dyDescent="0.3">
      <c r="C10" s="13"/>
      <c r="D10" s="28" t="s">
        <v>5</v>
      </c>
      <c r="E10" s="46">
        <v>6371.3631999999998</v>
      </c>
      <c r="F10" s="46">
        <f>SUM(G10:L10)</f>
        <v>5831.3631999999998</v>
      </c>
      <c r="G10" s="46"/>
      <c r="H10" s="46">
        <v>3462.7</v>
      </c>
      <c r="I10" s="46"/>
      <c r="J10" s="46">
        <v>1748.6632</v>
      </c>
      <c r="K10" s="46"/>
      <c r="L10" s="46">
        <v>620</v>
      </c>
      <c r="M10" s="46">
        <f>E10-F10</f>
        <v>540</v>
      </c>
      <c r="N10" s="73">
        <f>M10*10%</f>
        <v>54</v>
      </c>
      <c r="O10" s="46">
        <v>396</v>
      </c>
      <c r="P10" s="46">
        <v>0</v>
      </c>
      <c r="Q10" s="46">
        <f>M10-N10-O10-P10</f>
        <v>90</v>
      </c>
      <c r="R10" s="73">
        <f>Q10*5%</f>
        <v>4.5</v>
      </c>
      <c r="S10" s="44"/>
    </row>
    <row r="11" spans="3:20" s="3" customFormat="1" ht="25.5" customHeight="1" x14ac:dyDescent="0.3">
      <c r="C11" s="8">
        <v>2</v>
      </c>
      <c r="D11" s="15" t="s">
        <v>61</v>
      </c>
      <c r="E11" s="42">
        <f>E12</f>
        <v>7506.9712</v>
      </c>
      <c r="F11" s="42">
        <f t="shared" ref="F11:F40" si="4">SUM(G11:L11)</f>
        <v>6822.9712</v>
      </c>
      <c r="G11" s="42"/>
      <c r="H11" s="42">
        <f t="shared" ref="H11:I11" si="5">H12</f>
        <v>4826</v>
      </c>
      <c r="I11" s="42">
        <f t="shared" si="5"/>
        <v>0</v>
      </c>
      <c r="J11" s="42">
        <f>J12</f>
        <v>1596.9712</v>
      </c>
      <c r="K11" s="42"/>
      <c r="L11" s="42">
        <f t="shared" ref="L11:R11" si="6">L12</f>
        <v>400</v>
      </c>
      <c r="M11" s="42">
        <f t="shared" si="6"/>
        <v>684</v>
      </c>
      <c r="N11" s="42">
        <f t="shared" si="6"/>
        <v>68.400000000000006</v>
      </c>
      <c r="O11" s="42">
        <f t="shared" si="6"/>
        <v>405</v>
      </c>
      <c r="P11" s="42">
        <f t="shared" si="6"/>
        <v>0</v>
      </c>
      <c r="Q11" s="42">
        <f t="shared" si="6"/>
        <v>210.60000000000002</v>
      </c>
      <c r="R11" s="42">
        <f t="shared" si="6"/>
        <v>10.530000000000001</v>
      </c>
      <c r="S11" s="45"/>
    </row>
    <row r="12" spans="3:20" ht="25.5" customHeight="1" x14ac:dyDescent="0.3">
      <c r="C12" s="13"/>
      <c r="D12" s="28" t="s">
        <v>5</v>
      </c>
      <c r="E12" s="46">
        <v>7506.9712</v>
      </c>
      <c r="F12" s="46">
        <f>SUM(G12:L12)</f>
        <v>6822.9712</v>
      </c>
      <c r="G12" s="46"/>
      <c r="H12" s="46">
        <v>4826</v>
      </c>
      <c r="I12" s="46">
        <v>0</v>
      </c>
      <c r="J12" s="46">
        <v>1596.9712</v>
      </c>
      <c r="K12" s="46"/>
      <c r="L12" s="46">
        <v>400</v>
      </c>
      <c r="M12" s="46">
        <f t="shared" ref="M12:M21" si="7">E12-F12</f>
        <v>684</v>
      </c>
      <c r="N12" s="73">
        <f t="shared" ref="N12:N24" si="8">M12*10%</f>
        <v>68.400000000000006</v>
      </c>
      <c r="O12" s="46">
        <v>405</v>
      </c>
      <c r="P12" s="46">
        <v>0</v>
      </c>
      <c r="Q12" s="46">
        <f t="shared" ref="Q12:Q45" si="9">M12-N12-O12-P12</f>
        <v>210.60000000000002</v>
      </c>
      <c r="R12" s="73">
        <f t="shared" ref="R12:R45" si="10">Q12*5%</f>
        <v>10.530000000000001</v>
      </c>
      <c r="S12" s="44"/>
    </row>
    <row r="13" spans="3:20" s="3" customFormat="1" ht="25.5" customHeight="1" x14ac:dyDescent="0.3">
      <c r="C13" s="8">
        <v>3</v>
      </c>
      <c r="D13" s="15" t="s">
        <v>60</v>
      </c>
      <c r="E13" s="42">
        <f>E14</f>
        <v>4641.3752000000004</v>
      </c>
      <c r="F13" s="42">
        <f t="shared" si="4"/>
        <v>4281.3752000000004</v>
      </c>
      <c r="G13" s="42"/>
      <c r="H13" s="42">
        <f t="shared" ref="H13:P13" si="11">H14</f>
        <v>2410</v>
      </c>
      <c r="I13" s="42">
        <f t="shared" si="11"/>
        <v>0</v>
      </c>
      <c r="J13" s="42">
        <f t="shared" si="11"/>
        <v>1079.3751999999999</v>
      </c>
      <c r="K13" s="42"/>
      <c r="L13" s="42">
        <f t="shared" si="11"/>
        <v>792</v>
      </c>
      <c r="M13" s="42">
        <f t="shared" si="7"/>
        <v>360</v>
      </c>
      <c r="N13" s="72">
        <f t="shared" si="8"/>
        <v>36</v>
      </c>
      <c r="O13" s="42">
        <f t="shared" si="11"/>
        <v>205</v>
      </c>
      <c r="P13" s="42">
        <f t="shared" si="11"/>
        <v>0</v>
      </c>
      <c r="Q13" s="42">
        <f t="shared" si="9"/>
        <v>119</v>
      </c>
      <c r="R13" s="72">
        <f t="shared" si="10"/>
        <v>5.95</v>
      </c>
      <c r="S13" s="45"/>
    </row>
    <row r="14" spans="3:20" ht="25.5" customHeight="1" x14ac:dyDescent="0.3">
      <c r="C14" s="13"/>
      <c r="D14" s="28" t="s">
        <v>5</v>
      </c>
      <c r="E14" s="46">
        <v>4641.3752000000004</v>
      </c>
      <c r="F14" s="46">
        <f t="shared" si="4"/>
        <v>4281.3752000000004</v>
      </c>
      <c r="G14" s="46"/>
      <c r="H14" s="46">
        <v>2410</v>
      </c>
      <c r="I14" s="46"/>
      <c r="J14" s="46">
        <v>1079.3751999999999</v>
      </c>
      <c r="K14" s="46"/>
      <c r="L14" s="46">
        <v>792</v>
      </c>
      <c r="M14" s="46">
        <f t="shared" si="7"/>
        <v>360</v>
      </c>
      <c r="N14" s="73">
        <f t="shared" si="8"/>
        <v>36</v>
      </c>
      <c r="O14" s="46">
        <v>205</v>
      </c>
      <c r="P14" s="46">
        <v>0</v>
      </c>
      <c r="Q14" s="46">
        <f t="shared" si="9"/>
        <v>119</v>
      </c>
      <c r="R14" s="73">
        <f t="shared" si="10"/>
        <v>5.95</v>
      </c>
      <c r="S14" s="44"/>
    </row>
    <row r="15" spans="3:20" s="3" customFormat="1" ht="25.5" customHeight="1" x14ac:dyDescent="0.3">
      <c r="C15" s="8">
        <v>4</v>
      </c>
      <c r="D15" s="15" t="s">
        <v>41</v>
      </c>
      <c r="E15" s="42">
        <f>E16+E17+E18</f>
        <v>3309</v>
      </c>
      <c r="F15" s="42">
        <f t="shared" ref="F15:R15" si="12">F16+F17+F18</f>
        <v>2833</v>
      </c>
      <c r="G15" s="42"/>
      <c r="H15" s="42">
        <f t="shared" si="12"/>
        <v>2290</v>
      </c>
      <c r="I15" s="42">
        <f t="shared" si="12"/>
        <v>0</v>
      </c>
      <c r="J15" s="42">
        <f t="shared" si="12"/>
        <v>106</v>
      </c>
      <c r="K15" s="42"/>
      <c r="L15" s="42">
        <f t="shared" si="12"/>
        <v>437</v>
      </c>
      <c r="M15" s="42">
        <f t="shared" si="12"/>
        <v>476</v>
      </c>
      <c r="N15" s="42">
        <f t="shared" si="12"/>
        <v>47.6</v>
      </c>
      <c r="O15" s="42">
        <f t="shared" si="12"/>
        <v>342</v>
      </c>
      <c r="P15" s="42">
        <f t="shared" si="12"/>
        <v>0</v>
      </c>
      <c r="Q15" s="42">
        <f t="shared" si="12"/>
        <v>86.399999999999977</v>
      </c>
      <c r="R15" s="42">
        <f t="shared" si="12"/>
        <v>4.3199999999999985</v>
      </c>
      <c r="S15" s="45"/>
    </row>
    <row r="16" spans="3:20" ht="25.5" customHeight="1" x14ac:dyDescent="0.3">
      <c r="C16" s="13"/>
      <c r="D16" s="28" t="s">
        <v>5</v>
      </c>
      <c r="E16" s="46">
        <v>2832</v>
      </c>
      <c r="F16" s="46">
        <f>SUM(G16:L16)</f>
        <v>2436</v>
      </c>
      <c r="G16" s="46"/>
      <c r="H16" s="46">
        <v>2290</v>
      </c>
      <c r="I16" s="46"/>
      <c r="J16" s="46">
        <v>106</v>
      </c>
      <c r="K16" s="46"/>
      <c r="L16" s="46">
        <v>40</v>
      </c>
      <c r="M16" s="46">
        <f>E16-F16</f>
        <v>396</v>
      </c>
      <c r="N16" s="73">
        <f>M16*10%</f>
        <v>39.6</v>
      </c>
      <c r="O16" s="46">
        <v>342</v>
      </c>
      <c r="P16" s="46">
        <v>0</v>
      </c>
      <c r="Q16" s="46">
        <f t="shared" si="9"/>
        <v>14.399999999999977</v>
      </c>
      <c r="R16" s="73">
        <f t="shared" si="10"/>
        <v>0.71999999999999886</v>
      </c>
      <c r="S16" s="44"/>
    </row>
    <row r="17" spans="3:20" s="25" customFormat="1" ht="25.5" customHeight="1" x14ac:dyDescent="0.3">
      <c r="C17" s="16"/>
      <c r="D17" s="24" t="s">
        <v>63</v>
      </c>
      <c r="E17" s="47">
        <v>80</v>
      </c>
      <c r="F17" s="46">
        <f t="shared" ref="F17:F18" si="13">SUM(G17:L17)</f>
        <v>0</v>
      </c>
      <c r="G17" s="48"/>
      <c r="H17" s="48"/>
      <c r="I17" s="48"/>
      <c r="J17" s="48"/>
      <c r="K17" s="48"/>
      <c r="L17" s="48"/>
      <c r="M17" s="46">
        <f t="shared" si="7"/>
        <v>80</v>
      </c>
      <c r="N17" s="73">
        <f t="shared" si="8"/>
        <v>8</v>
      </c>
      <c r="O17" s="48">
        <v>0</v>
      </c>
      <c r="P17" s="48">
        <v>0</v>
      </c>
      <c r="Q17" s="46">
        <f t="shared" si="9"/>
        <v>72</v>
      </c>
      <c r="R17" s="73">
        <f t="shared" si="10"/>
        <v>3.6</v>
      </c>
      <c r="S17" s="49"/>
    </row>
    <row r="18" spans="3:20" s="25" customFormat="1" ht="25.5" customHeight="1" x14ac:dyDescent="0.3">
      <c r="C18" s="16"/>
      <c r="D18" s="33" t="s">
        <v>7</v>
      </c>
      <c r="E18" s="47">
        <v>397</v>
      </c>
      <c r="F18" s="46">
        <f t="shared" si="13"/>
        <v>397</v>
      </c>
      <c r="G18" s="48"/>
      <c r="H18" s="48"/>
      <c r="I18" s="48"/>
      <c r="J18" s="48"/>
      <c r="K18" s="48"/>
      <c r="L18" s="47">
        <v>397</v>
      </c>
      <c r="M18" s="46">
        <f t="shared" si="7"/>
        <v>0</v>
      </c>
      <c r="N18" s="73">
        <f t="shared" si="8"/>
        <v>0</v>
      </c>
      <c r="O18" s="48">
        <v>0</v>
      </c>
      <c r="P18" s="48">
        <v>0</v>
      </c>
      <c r="Q18" s="46"/>
      <c r="R18" s="73"/>
      <c r="S18" s="49"/>
    </row>
    <row r="19" spans="3:20" s="3" customFormat="1" ht="25.5" customHeight="1" x14ac:dyDescent="0.3">
      <c r="C19" s="8">
        <v>5</v>
      </c>
      <c r="D19" s="15" t="s">
        <v>62</v>
      </c>
      <c r="E19" s="42">
        <f>E20+E21+E22</f>
        <v>3269</v>
      </c>
      <c r="F19" s="42">
        <f t="shared" ref="F19:J19" si="14">F20+F21+F22</f>
        <v>2839</v>
      </c>
      <c r="G19" s="42"/>
      <c r="H19" s="42">
        <f t="shared" si="14"/>
        <v>2235</v>
      </c>
      <c r="I19" s="42">
        <f t="shared" si="14"/>
        <v>399</v>
      </c>
      <c r="J19" s="42">
        <f t="shared" si="14"/>
        <v>105</v>
      </c>
      <c r="K19" s="42"/>
      <c r="L19" s="42">
        <f>L20+L21+L22</f>
        <v>100</v>
      </c>
      <c r="M19" s="42">
        <f t="shared" ref="M19:R19" si="15">M20+M21+M22</f>
        <v>430</v>
      </c>
      <c r="N19" s="42">
        <f t="shared" si="15"/>
        <v>43</v>
      </c>
      <c r="O19" s="42">
        <f t="shared" si="15"/>
        <v>275</v>
      </c>
      <c r="P19" s="42">
        <f t="shared" si="15"/>
        <v>0</v>
      </c>
      <c r="Q19" s="42">
        <f t="shared" si="15"/>
        <v>112</v>
      </c>
      <c r="R19" s="42">
        <f t="shared" si="15"/>
        <v>5.6000000000000005</v>
      </c>
      <c r="S19" s="45"/>
    </row>
    <row r="20" spans="3:20" ht="25.5" customHeight="1" x14ac:dyDescent="0.3">
      <c r="C20" s="13"/>
      <c r="D20" s="28" t="s">
        <v>5</v>
      </c>
      <c r="E20" s="46">
        <v>3099</v>
      </c>
      <c r="F20" s="46">
        <f>SUM(G20:L20)</f>
        <v>2739</v>
      </c>
      <c r="G20" s="46"/>
      <c r="H20" s="46">
        <v>2235</v>
      </c>
      <c r="I20" s="46">
        <v>399</v>
      </c>
      <c r="J20" s="46">
        <v>105</v>
      </c>
      <c r="K20" s="46"/>
      <c r="L20" s="46"/>
      <c r="M20" s="46">
        <f>E20-F20</f>
        <v>360</v>
      </c>
      <c r="N20" s="73">
        <f t="shared" si="8"/>
        <v>36</v>
      </c>
      <c r="O20" s="46">
        <v>260</v>
      </c>
      <c r="P20" s="46">
        <v>0</v>
      </c>
      <c r="Q20" s="46">
        <f t="shared" si="9"/>
        <v>64</v>
      </c>
      <c r="R20" s="73">
        <f t="shared" si="10"/>
        <v>3.2</v>
      </c>
      <c r="S20" s="44"/>
    </row>
    <row r="21" spans="3:20" s="30" customFormat="1" ht="25.5" customHeight="1" x14ac:dyDescent="0.3">
      <c r="C21" s="23"/>
      <c r="D21" s="29" t="s">
        <v>64</v>
      </c>
      <c r="E21" s="48">
        <v>100</v>
      </c>
      <c r="F21" s="79">
        <f>SUM(G21:L21)</f>
        <v>100</v>
      </c>
      <c r="G21" s="80"/>
      <c r="H21" s="80">
        <v>0</v>
      </c>
      <c r="I21" s="80">
        <v>0</v>
      </c>
      <c r="J21" s="80">
        <v>0</v>
      </c>
      <c r="K21" s="50"/>
      <c r="L21" s="50">
        <v>100</v>
      </c>
      <c r="M21" s="46">
        <f t="shared" si="7"/>
        <v>0</v>
      </c>
      <c r="N21" s="73">
        <f t="shared" si="8"/>
        <v>0</v>
      </c>
      <c r="O21" s="50">
        <v>0</v>
      </c>
      <c r="P21" s="50">
        <v>0</v>
      </c>
      <c r="Q21" s="46">
        <f t="shared" si="9"/>
        <v>0</v>
      </c>
      <c r="R21" s="73">
        <f t="shared" si="10"/>
        <v>0</v>
      </c>
      <c r="S21" s="51"/>
    </row>
    <row r="22" spans="3:20" s="25" customFormat="1" ht="25.5" customHeight="1" x14ac:dyDescent="0.3">
      <c r="C22" s="16"/>
      <c r="D22" s="29" t="s">
        <v>17</v>
      </c>
      <c r="E22" s="47">
        <v>70</v>
      </c>
      <c r="F22" s="79">
        <f>SUM(G22:L22)</f>
        <v>0</v>
      </c>
      <c r="G22" s="81"/>
      <c r="H22" s="81"/>
      <c r="I22" s="81"/>
      <c r="J22" s="80"/>
      <c r="K22" s="48"/>
      <c r="L22" s="48"/>
      <c r="M22" s="46">
        <f>E22-F22</f>
        <v>70</v>
      </c>
      <c r="N22" s="73">
        <f t="shared" si="8"/>
        <v>7</v>
      </c>
      <c r="O22" s="48">
        <v>15</v>
      </c>
      <c r="P22" s="48"/>
      <c r="Q22" s="46">
        <f t="shared" si="9"/>
        <v>48</v>
      </c>
      <c r="R22" s="73">
        <f t="shared" si="10"/>
        <v>2.4000000000000004</v>
      </c>
      <c r="S22" s="49"/>
    </row>
    <row r="23" spans="3:20" s="32" customFormat="1" ht="25.5" customHeight="1" x14ac:dyDescent="0.3">
      <c r="C23" s="11">
        <v>6</v>
      </c>
      <c r="D23" s="31" t="s">
        <v>65</v>
      </c>
      <c r="E23" s="52">
        <f>E24</f>
        <v>1392</v>
      </c>
      <c r="F23" s="52">
        <f t="shared" ref="F23:J23" si="16">F24</f>
        <v>1212</v>
      </c>
      <c r="G23" s="52"/>
      <c r="H23" s="52">
        <f t="shared" si="16"/>
        <v>1102</v>
      </c>
      <c r="I23" s="52">
        <f t="shared" si="16"/>
        <v>0</v>
      </c>
      <c r="J23" s="52">
        <f t="shared" si="16"/>
        <v>50</v>
      </c>
      <c r="K23" s="52"/>
      <c r="L23" s="52">
        <f>L24</f>
        <v>60</v>
      </c>
      <c r="M23" s="52">
        <f t="shared" ref="M23:R23" si="17">M24</f>
        <v>180</v>
      </c>
      <c r="N23" s="52">
        <f t="shared" si="17"/>
        <v>18</v>
      </c>
      <c r="O23" s="52">
        <f t="shared" si="17"/>
        <v>124</v>
      </c>
      <c r="P23" s="52">
        <f t="shared" si="17"/>
        <v>0</v>
      </c>
      <c r="Q23" s="52">
        <f t="shared" si="17"/>
        <v>38</v>
      </c>
      <c r="R23" s="52">
        <f t="shared" si="17"/>
        <v>1.9000000000000001</v>
      </c>
      <c r="S23" s="53"/>
    </row>
    <row r="24" spans="3:20" s="25" customFormat="1" ht="25.5" customHeight="1" x14ac:dyDescent="0.3">
      <c r="C24" s="16"/>
      <c r="D24" s="29" t="s">
        <v>5</v>
      </c>
      <c r="E24" s="47">
        <v>1392</v>
      </c>
      <c r="F24" s="46">
        <f t="shared" si="4"/>
        <v>1212</v>
      </c>
      <c r="G24" s="48"/>
      <c r="H24" s="48">
        <v>1102</v>
      </c>
      <c r="I24" s="48">
        <v>0</v>
      </c>
      <c r="J24" s="50">
        <v>50</v>
      </c>
      <c r="K24" s="48"/>
      <c r="L24" s="48">
        <v>60</v>
      </c>
      <c r="M24" s="46">
        <f>E24-F24</f>
        <v>180</v>
      </c>
      <c r="N24" s="73">
        <f t="shared" si="8"/>
        <v>18</v>
      </c>
      <c r="O24" s="48">
        <v>124</v>
      </c>
      <c r="P24" s="48">
        <v>0</v>
      </c>
      <c r="Q24" s="46">
        <f t="shared" si="9"/>
        <v>38</v>
      </c>
      <c r="R24" s="73">
        <f t="shared" si="10"/>
        <v>1.9000000000000001</v>
      </c>
      <c r="S24" s="49"/>
    </row>
    <row r="25" spans="3:20" s="32" customFormat="1" ht="25.5" customHeight="1" x14ac:dyDescent="0.3">
      <c r="C25" s="11">
        <v>7</v>
      </c>
      <c r="D25" s="31" t="s">
        <v>68</v>
      </c>
      <c r="E25" s="52">
        <f>E26</f>
        <v>5438.3</v>
      </c>
      <c r="F25" s="52">
        <f t="shared" ref="F25:R25" si="18">F26</f>
        <v>5197.28</v>
      </c>
      <c r="G25" s="52"/>
      <c r="H25" s="52">
        <f t="shared" si="18"/>
        <v>4066</v>
      </c>
      <c r="I25" s="52">
        <f t="shared" si="18"/>
        <v>917.28</v>
      </c>
      <c r="J25" s="52">
        <f t="shared" si="18"/>
        <v>164</v>
      </c>
      <c r="K25" s="52"/>
      <c r="L25" s="52">
        <f>L26</f>
        <v>50</v>
      </c>
      <c r="M25" s="52">
        <f t="shared" si="18"/>
        <v>241.02000000000044</v>
      </c>
      <c r="N25" s="74">
        <f t="shared" si="18"/>
        <v>24.102000000000046</v>
      </c>
      <c r="O25" s="52">
        <f t="shared" si="18"/>
        <v>136</v>
      </c>
      <c r="P25" s="52">
        <f t="shared" si="18"/>
        <v>0</v>
      </c>
      <c r="Q25" s="52">
        <f t="shared" si="18"/>
        <v>80.918000000000404</v>
      </c>
      <c r="R25" s="74">
        <f t="shared" si="18"/>
        <v>4.04590000000002</v>
      </c>
      <c r="S25" s="52"/>
    </row>
    <row r="26" spans="3:20" s="25" customFormat="1" ht="25.5" customHeight="1" x14ac:dyDescent="0.3">
      <c r="C26" s="16"/>
      <c r="D26" s="29" t="s">
        <v>64</v>
      </c>
      <c r="E26" s="47">
        <v>5438.3</v>
      </c>
      <c r="F26" s="46">
        <f>SUM(G26:L26)</f>
        <v>5197.28</v>
      </c>
      <c r="G26" s="48"/>
      <c r="H26" s="48">
        <v>4066</v>
      </c>
      <c r="I26" s="48">
        <v>917.28</v>
      </c>
      <c r="J26" s="50">
        <v>164</v>
      </c>
      <c r="K26" s="48"/>
      <c r="L26" s="48">
        <v>50</v>
      </c>
      <c r="M26" s="46">
        <f>E26-F26</f>
        <v>241.02000000000044</v>
      </c>
      <c r="N26" s="73">
        <f>M26*10%</f>
        <v>24.102000000000046</v>
      </c>
      <c r="O26" s="48">
        <v>136</v>
      </c>
      <c r="P26" s="48">
        <v>0</v>
      </c>
      <c r="Q26" s="46">
        <f t="shared" si="9"/>
        <v>80.918000000000404</v>
      </c>
      <c r="R26" s="73">
        <f t="shared" si="10"/>
        <v>4.04590000000002</v>
      </c>
      <c r="S26" s="49"/>
    </row>
    <row r="27" spans="3:20" s="32" customFormat="1" ht="25.2" customHeight="1" x14ac:dyDescent="0.3">
      <c r="C27" s="11">
        <v>8</v>
      </c>
      <c r="D27" s="31" t="s">
        <v>69</v>
      </c>
      <c r="E27" s="52">
        <f>E28</f>
        <v>3502.5</v>
      </c>
      <c r="F27" s="52">
        <f t="shared" ref="F27:R27" si="19">F28</f>
        <v>3351.06</v>
      </c>
      <c r="G27" s="52"/>
      <c r="H27" s="52">
        <f t="shared" si="19"/>
        <v>2664</v>
      </c>
      <c r="I27" s="52">
        <f t="shared" si="19"/>
        <v>578.05999999999995</v>
      </c>
      <c r="J27" s="52">
        <f t="shared" si="19"/>
        <v>109</v>
      </c>
      <c r="K27" s="52"/>
      <c r="L27" s="52">
        <f t="shared" si="19"/>
        <v>0</v>
      </c>
      <c r="M27" s="52">
        <f t="shared" si="19"/>
        <v>151.44000000000005</v>
      </c>
      <c r="N27" s="74">
        <f t="shared" si="19"/>
        <v>15.144000000000005</v>
      </c>
      <c r="O27" s="52">
        <f t="shared" si="19"/>
        <v>95</v>
      </c>
      <c r="P27" s="52">
        <f t="shared" si="19"/>
        <v>0</v>
      </c>
      <c r="Q27" s="52">
        <f t="shared" si="19"/>
        <v>41.296000000000049</v>
      </c>
      <c r="R27" s="74">
        <f t="shared" si="19"/>
        <v>2.0648000000000026</v>
      </c>
      <c r="S27" s="52"/>
    </row>
    <row r="28" spans="3:20" s="32" customFormat="1" ht="25.5" customHeight="1" x14ac:dyDescent="0.3">
      <c r="C28" s="11"/>
      <c r="D28" s="29" t="s">
        <v>64</v>
      </c>
      <c r="E28" s="47">
        <v>3502.5</v>
      </c>
      <c r="F28" s="46">
        <f t="shared" si="4"/>
        <v>3351.06</v>
      </c>
      <c r="G28" s="48"/>
      <c r="H28" s="48">
        <v>2664</v>
      </c>
      <c r="I28" s="48">
        <v>578.05999999999995</v>
      </c>
      <c r="J28" s="50">
        <v>109</v>
      </c>
      <c r="K28" s="48"/>
      <c r="L28" s="48"/>
      <c r="M28" s="46">
        <f>E28-F28</f>
        <v>151.44000000000005</v>
      </c>
      <c r="N28" s="75">
        <f>M28*10%</f>
        <v>15.144000000000005</v>
      </c>
      <c r="O28" s="48">
        <v>95</v>
      </c>
      <c r="P28" s="48">
        <v>0</v>
      </c>
      <c r="Q28" s="46">
        <f t="shared" si="9"/>
        <v>41.296000000000049</v>
      </c>
      <c r="R28" s="73">
        <f t="shared" si="10"/>
        <v>2.0648000000000026</v>
      </c>
      <c r="S28" s="53"/>
      <c r="T28" s="56"/>
    </row>
    <row r="29" spans="3:20" s="32" customFormat="1" ht="25.5" customHeight="1" x14ac:dyDescent="0.3">
      <c r="C29" s="11">
        <v>9</v>
      </c>
      <c r="D29" s="31" t="s">
        <v>70</v>
      </c>
      <c r="E29" s="52">
        <f>E30</f>
        <v>3749.94</v>
      </c>
      <c r="F29" s="52">
        <f t="shared" ref="F29:R29" si="20">F30</f>
        <v>3577.02</v>
      </c>
      <c r="G29" s="52"/>
      <c r="H29" s="52">
        <f t="shared" si="20"/>
        <v>2899</v>
      </c>
      <c r="I29" s="52">
        <f t="shared" si="20"/>
        <v>468.02</v>
      </c>
      <c r="J29" s="52">
        <f t="shared" si="20"/>
        <v>110</v>
      </c>
      <c r="K29" s="52"/>
      <c r="L29" s="52">
        <f t="shared" si="20"/>
        <v>100</v>
      </c>
      <c r="M29" s="52">
        <f t="shared" si="20"/>
        <v>172.92000000000007</v>
      </c>
      <c r="N29" s="74">
        <f t="shared" si="20"/>
        <v>17.292000000000009</v>
      </c>
      <c r="O29" s="52">
        <f t="shared" si="20"/>
        <v>123</v>
      </c>
      <c r="P29" s="52">
        <f t="shared" si="20"/>
        <v>0</v>
      </c>
      <c r="Q29" s="52">
        <f t="shared" si="20"/>
        <v>32.628000000000071</v>
      </c>
      <c r="R29" s="74">
        <f t="shared" si="20"/>
        <v>1.6314000000000037</v>
      </c>
      <c r="S29" s="52"/>
    </row>
    <row r="30" spans="3:20" s="25" customFormat="1" ht="25.5" customHeight="1" x14ac:dyDescent="0.3">
      <c r="C30" s="16"/>
      <c r="D30" s="29" t="s">
        <v>64</v>
      </c>
      <c r="E30" s="47">
        <v>3749.94</v>
      </c>
      <c r="F30" s="46">
        <f t="shared" si="4"/>
        <v>3577.02</v>
      </c>
      <c r="G30" s="48"/>
      <c r="H30" s="48">
        <v>2899</v>
      </c>
      <c r="I30" s="48">
        <v>468.02</v>
      </c>
      <c r="J30" s="50">
        <v>110</v>
      </c>
      <c r="K30" s="48"/>
      <c r="L30" s="48">
        <v>100</v>
      </c>
      <c r="M30" s="46">
        <f t="shared" ref="M30:M45" si="21">E30-F30</f>
        <v>172.92000000000007</v>
      </c>
      <c r="N30" s="75">
        <f t="shared" ref="N30:N45" si="22">M30*10%</f>
        <v>17.292000000000009</v>
      </c>
      <c r="O30" s="48">
        <v>123</v>
      </c>
      <c r="P30" s="48"/>
      <c r="Q30" s="46">
        <f>M30-N30-O30-P30</f>
        <v>32.628000000000071</v>
      </c>
      <c r="R30" s="73">
        <f>Q30*5%</f>
        <v>1.6314000000000037</v>
      </c>
      <c r="S30" s="49"/>
    </row>
    <row r="31" spans="3:20" s="32" customFormat="1" ht="25.5" customHeight="1" x14ac:dyDescent="0.3">
      <c r="C31" s="11">
        <v>10</v>
      </c>
      <c r="D31" s="31" t="s">
        <v>72</v>
      </c>
      <c r="E31" s="52">
        <f>E32</f>
        <v>7585.1</v>
      </c>
      <c r="F31" s="52">
        <f t="shared" ref="F31:R31" si="23">F32</f>
        <v>7249</v>
      </c>
      <c r="G31" s="52"/>
      <c r="H31" s="52">
        <f t="shared" si="23"/>
        <v>5555</v>
      </c>
      <c r="I31" s="52">
        <f t="shared" si="23"/>
        <v>1465</v>
      </c>
      <c r="J31" s="52">
        <f t="shared" si="23"/>
        <v>229</v>
      </c>
      <c r="K31" s="52"/>
      <c r="L31" s="52">
        <f t="shared" si="23"/>
        <v>0</v>
      </c>
      <c r="M31" s="52">
        <f t="shared" si="23"/>
        <v>336.10000000000036</v>
      </c>
      <c r="N31" s="74">
        <f t="shared" si="23"/>
        <v>33.610000000000035</v>
      </c>
      <c r="O31" s="52">
        <f t="shared" si="23"/>
        <v>218</v>
      </c>
      <c r="P31" s="52">
        <f t="shared" si="23"/>
        <v>0</v>
      </c>
      <c r="Q31" s="52">
        <f t="shared" si="23"/>
        <v>84.49000000000035</v>
      </c>
      <c r="R31" s="74">
        <f t="shared" si="23"/>
        <v>4.2245000000000177</v>
      </c>
      <c r="S31" s="52"/>
    </row>
    <row r="32" spans="3:20" s="25" customFormat="1" ht="25.5" customHeight="1" x14ac:dyDescent="0.3">
      <c r="C32" s="16"/>
      <c r="D32" s="29" t="s">
        <v>64</v>
      </c>
      <c r="E32" s="47">
        <v>7585.1</v>
      </c>
      <c r="F32" s="46">
        <f t="shared" ref="F32:F34" si="24">SUM(G32:L32)</f>
        <v>7249</v>
      </c>
      <c r="G32" s="48"/>
      <c r="H32" s="48">
        <v>5555</v>
      </c>
      <c r="I32" s="48">
        <v>1465</v>
      </c>
      <c r="J32" s="50">
        <v>229</v>
      </c>
      <c r="K32" s="48"/>
      <c r="L32" s="48"/>
      <c r="M32" s="46">
        <f t="shared" si="21"/>
        <v>336.10000000000036</v>
      </c>
      <c r="N32" s="75">
        <f t="shared" si="22"/>
        <v>33.610000000000035</v>
      </c>
      <c r="O32" s="48">
        <v>218</v>
      </c>
      <c r="P32" s="48">
        <v>0</v>
      </c>
      <c r="Q32" s="46">
        <f t="shared" ref="Q32:Q36" si="25">M32-N32-O32-P32</f>
        <v>84.49000000000035</v>
      </c>
      <c r="R32" s="73">
        <f t="shared" si="10"/>
        <v>4.2245000000000177</v>
      </c>
      <c r="S32" s="49"/>
    </row>
    <row r="33" spans="3:20" s="32" customFormat="1" ht="25.5" customHeight="1" x14ac:dyDescent="0.3">
      <c r="C33" s="11">
        <v>11</v>
      </c>
      <c r="D33" s="31" t="s">
        <v>73</v>
      </c>
      <c r="E33" s="52">
        <f>E34</f>
        <v>6436.9</v>
      </c>
      <c r="F33" s="52">
        <f t="shared" ref="F33:R33" si="26">F34</f>
        <v>6181</v>
      </c>
      <c r="G33" s="52"/>
      <c r="H33" s="52">
        <f t="shared" si="26"/>
        <v>4359</v>
      </c>
      <c r="I33" s="52">
        <f t="shared" si="26"/>
        <v>1649</v>
      </c>
      <c r="J33" s="52">
        <f t="shared" si="26"/>
        <v>173</v>
      </c>
      <c r="K33" s="52"/>
      <c r="L33" s="52">
        <f t="shared" si="26"/>
        <v>0</v>
      </c>
      <c r="M33" s="52">
        <f t="shared" si="26"/>
        <v>255.89999999999964</v>
      </c>
      <c r="N33" s="74">
        <f t="shared" si="26"/>
        <v>25.589999999999964</v>
      </c>
      <c r="O33" s="52">
        <f>O34</f>
        <v>138</v>
      </c>
      <c r="P33" s="52">
        <f t="shared" si="26"/>
        <v>0</v>
      </c>
      <c r="Q33" s="52">
        <f t="shared" si="26"/>
        <v>92.309999999999661</v>
      </c>
      <c r="R33" s="74">
        <f t="shared" si="26"/>
        <v>4.6154999999999831</v>
      </c>
      <c r="S33" s="52"/>
    </row>
    <row r="34" spans="3:20" s="25" customFormat="1" ht="25.5" customHeight="1" x14ac:dyDescent="0.3">
      <c r="C34" s="16"/>
      <c r="D34" s="29" t="s">
        <v>64</v>
      </c>
      <c r="E34" s="47">
        <v>6436.9</v>
      </c>
      <c r="F34" s="46">
        <f t="shared" si="24"/>
        <v>6181</v>
      </c>
      <c r="G34" s="48"/>
      <c r="H34" s="48">
        <v>4359</v>
      </c>
      <c r="I34" s="48">
        <v>1649</v>
      </c>
      <c r="J34" s="50">
        <v>173</v>
      </c>
      <c r="K34" s="48"/>
      <c r="L34" s="48"/>
      <c r="M34" s="46">
        <f t="shared" si="21"/>
        <v>255.89999999999964</v>
      </c>
      <c r="N34" s="75">
        <f t="shared" si="22"/>
        <v>25.589999999999964</v>
      </c>
      <c r="O34" s="48">
        <v>138</v>
      </c>
      <c r="P34" s="48">
        <v>0</v>
      </c>
      <c r="Q34" s="46">
        <f t="shared" si="25"/>
        <v>92.309999999999661</v>
      </c>
      <c r="R34" s="73">
        <f t="shared" si="10"/>
        <v>4.6154999999999831</v>
      </c>
      <c r="S34" s="49"/>
      <c r="T34" s="57"/>
    </row>
    <row r="35" spans="3:20" s="32" customFormat="1" ht="25.5" customHeight="1" x14ac:dyDescent="0.3">
      <c r="C35" s="11">
        <v>12</v>
      </c>
      <c r="D35" s="31" t="s">
        <v>74</v>
      </c>
      <c r="E35" s="52">
        <f>E36</f>
        <v>6585.74</v>
      </c>
      <c r="F35" s="52">
        <f t="shared" ref="F35:R35" si="27">F36</f>
        <v>6299.12</v>
      </c>
      <c r="G35" s="52"/>
      <c r="H35" s="52">
        <f t="shared" si="27"/>
        <v>4687</v>
      </c>
      <c r="I35" s="52">
        <f t="shared" si="27"/>
        <v>1335.12</v>
      </c>
      <c r="J35" s="52">
        <f t="shared" si="27"/>
        <v>177</v>
      </c>
      <c r="K35" s="52"/>
      <c r="L35" s="52">
        <f t="shared" si="27"/>
        <v>100</v>
      </c>
      <c r="M35" s="52">
        <f t="shared" si="27"/>
        <v>286.61999999999989</v>
      </c>
      <c r="N35" s="74">
        <f t="shared" si="27"/>
        <v>28.661999999999992</v>
      </c>
      <c r="O35" s="52">
        <f t="shared" si="27"/>
        <v>215</v>
      </c>
      <c r="P35" s="52">
        <f t="shared" si="27"/>
        <v>0</v>
      </c>
      <c r="Q35" s="52">
        <f t="shared" si="27"/>
        <v>42.957999999999913</v>
      </c>
      <c r="R35" s="74">
        <f t="shared" si="27"/>
        <v>2.1478999999999959</v>
      </c>
      <c r="S35" s="52"/>
    </row>
    <row r="36" spans="3:20" s="25" customFormat="1" ht="25.5" customHeight="1" x14ac:dyDescent="0.3">
      <c r="C36" s="16"/>
      <c r="D36" s="29" t="s">
        <v>64</v>
      </c>
      <c r="E36" s="47">
        <v>6585.74</v>
      </c>
      <c r="F36" s="46">
        <f>SUM(G36:L36)</f>
        <v>6299.12</v>
      </c>
      <c r="G36" s="48"/>
      <c r="H36" s="48">
        <v>4687</v>
      </c>
      <c r="I36" s="48">
        <v>1335.12</v>
      </c>
      <c r="J36" s="50">
        <v>177</v>
      </c>
      <c r="K36" s="48"/>
      <c r="L36" s="48">
        <v>100</v>
      </c>
      <c r="M36" s="46">
        <f>E36-F36</f>
        <v>286.61999999999989</v>
      </c>
      <c r="N36" s="75">
        <f t="shared" si="22"/>
        <v>28.661999999999992</v>
      </c>
      <c r="O36" s="48">
        <v>215</v>
      </c>
      <c r="P36" s="48">
        <v>0</v>
      </c>
      <c r="Q36" s="46">
        <f t="shared" si="25"/>
        <v>42.957999999999913</v>
      </c>
      <c r="R36" s="73">
        <f t="shared" si="10"/>
        <v>2.1478999999999959</v>
      </c>
      <c r="S36" s="49"/>
    </row>
    <row r="37" spans="3:20" s="32" customFormat="1" ht="25.5" customHeight="1" x14ac:dyDescent="0.3">
      <c r="C37" s="11">
        <v>13</v>
      </c>
      <c r="D37" s="31" t="s">
        <v>71</v>
      </c>
      <c r="E37" s="52">
        <f>E38</f>
        <v>8728.5</v>
      </c>
      <c r="F37" s="52">
        <f t="shared" ref="F37:R37" si="28">F38</f>
        <v>8427.1</v>
      </c>
      <c r="G37" s="52"/>
      <c r="H37" s="52">
        <f t="shared" si="28"/>
        <v>6275</v>
      </c>
      <c r="I37" s="52">
        <f t="shared" si="28"/>
        <v>1907.1</v>
      </c>
      <c r="J37" s="52">
        <f t="shared" si="28"/>
        <v>245</v>
      </c>
      <c r="K37" s="52"/>
      <c r="L37" s="52">
        <f t="shared" si="28"/>
        <v>0</v>
      </c>
      <c r="M37" s="52">
        <f t="shared" si="28"/>
        <v>301.39999999999964</v>
      </c>
      <c r="N37" s="74">
        <f t="shared" si="28"/>
        <v>30.139999999999965</v>
      </c>
      <c r="O37" s="52">
        <f t="shared" si="28"/>
        <v>176</v>
      </c>
      <c r="P37" s="52">
        <f t="shared" si="28"/>
        <v>0</v>
      </c>
      <c r="Q37" s="52">
        <f t="shared" si="28"/>
        <v>95.25999999999965</v>
      </c>
      <c r="R37" s="74">
        <f t="shared" si="28"/>
        <v>4.762999999999983</v>
      </c>
      <c r="S37" s="52"/>
    </row>
    <row r="38" spans="3:20" s="25" customFormat="1" ht="25.5" customHeight="1" x14ac:dyDescent="0.3">
      <c r="C38" s="16"/>
      <c r="D38" s="29" t="s">
        <v>64</v>
      </c>
      <c r="E38" s="47">
        <v>8728.5</v>
      </c>
      <c r="F38" s="46">
        <f t="shared" si="4"/>
        <v>8427.1</v>
      </c>
      <c r="G38" s="48"/>
      <c r="H38" s="48">
        <v>6275</v>
      </c>
      <c r="I38" s="48">
        <v>1907.1</v>
      </c>
      <c r="J38" s="50">
        <v>245</v>
      </c>
      <c r="K38" s="48"/>
      <c r="L38" s="48"/>
      <c r="M38" s="46">
        <f t="shared" si="21"/>
        <v>301.39999999999964</v>
      </c>
      <c r="N38" s="75">
        <f t="shared" si="22"/>
        <v>30.139999999999965</v>
      </c>
      <c r="O38" s="48">
        <v>176</v>
      </c>
      <c r="P38" s="48">
        <v>0</v>
      </c>
      <c r="Q38" s="46">
        <f t="shared" si="9"/>
        <v>95.25999999999965</v>
      </c>
      <c r="R38" s="73">
        <f t="shared" si="10"/>
        <v>4.762999999999983</v>
      </c>
      <c r="S38" s="49"/>
    </row>
    <row r="39" spans="3:20" s="32" customFormat="1" ht="25.5" customHeight="1" x14ac:dyDescent="0.3">
      <c r="C39" s="11">
        <v>14</v>
      </c>
      <c r="D39" s="31" t="s">
        <v>75</v>
      </c>
      <c r="E39" s="52">
        <f>E40</f>
        <v>4461.7</v>
      </c>
      <c r="F39" s="52">
        <f t="shared" ref="F39:R39" si="29">F40</f>
        <v>4241.5599999999995</v>
      </c>
      <c r="G39" s="52"/>
      <c r="H39" s="52">
        <f t="shared" si="29"/>
        <v>3308</v>
      </c>
      <c r="I39" s="52">
        <f t="shared" si="29"/>
        <v>802.56</v>
      </c>
      <c r="J39" s="52">
        <f t="shared" si="29"/>
        <v>131</v>
      </c>
      <c r="K39" s="52"/>
      <c r="L39" s="52">
        <f t="shared" si="29"/>
        <v>0</v>
      </c>
      <c r="M39" s="52">
        <f t="shared" si="29"/>
        <v>220.14000000000033</v>
      </c>
      <c r="N39" s="74">
        <f t="shared" si="29"/>
        <v>22.014000000000035</v>
      </c>
      <c r="O39" s="52">
        <f t="shared" si="29"/>
        <v>165</v>
      </c>
      <c r="P39" s="52">
        <f t="shared" si="29"/>
        <v>0</v>
      </c>
      <c r="Q39" s="52">
        <f t="shared" si="29"/>
        <v>33.126000000000289</v>
      </c>
      <c r="R39" s="74">
        <f t="shared" si="29"/>
        <v>1.6563000000000145</v>
      </c>
      <c r="S39" s="53"/>
    </row>
    <row r="40" spans="3:20" s="25" customFormat="1" ht="25.5" customHeight="1" x14ac:dyDescent="0.3">
      <c r="C40" s="16"/>
      <c r="D40" s="29" t="s">
        <v>64</v>
      </c>
      <c r="E40" s="47">
        <v>4461.7</v>
      </c>
      <c r="F40" s="46">
        <f t="shared" si="4"/>
        <v>4241.5599999999995</v>
      </c>
      <c r="G40" s="48"/>
      <c r="H40" s="48">
        <v>3308</v>
      </c>
      <c r="I40" s="48">
        <v>802.56</v>
      </c>
      <c r="J40" s="50">
        <v>131</v>
      </c>
      <c r="K40" s="48"/>
      <c r="L40" s="48"/>
      <c r="M40" s="46">
        <f t="shared" ref="M40" si="30">E40-F40</f>
        <v>220.14000000000033</v>
      </c>
      <c r="N40" s="75">
        <f t="shared" si="22"/>
        <v>22.014000000000035</v>
      </c>
      <c r="O40" s="48">
        <v>165</v>
      </c>
      <c r="P40" s="48">
        <v>0</v>
      </c>
      <c r="Q40" s="46">
        <f t="shared" si="9"/>
        <v>33.126000000000289</v>
      </c>
      <c r="R40" s="73">
        <f t="shared" si="10"/>
        <v>1.6563000000000145</v>
      </c>
      <c r="S40" s="49"/>
    </row>
    <row r="41" spans="3:20" s="32" customFormat="1" ht="25.5" customHeight="1" x14ac:dyDescent="0.3">
      <c r="C41" s="11">
        <v>15</v>
      </c>
      <c r="D41" s="31" t="s">
        <v>66</v>
      </c>
      <c r="E41" s="52">
        <f>SUM(E42:E45)</f>
        <v>2519</v>
      </c>
      <c r="F41" s="52">
        <f t="shared" ref="F41:Q41" si="31">SUM(F42:F45)</f>
        <v>2004</v>
      </c>
      <c r="G41" s="52">
        <f t="shared" si="31"/>
        <v>0</v>
      </c>
      <c r="H41" s="52">
        <f t="shared" si="31"/>
        <v>1025</v>
      </c>
      <c r="I41" s="52">
        <f t="shared" si="31"/>
        <v>0</v>
      </c>
      <c r="J41" s="52">
        <f t="shared" si="31"/>
        <v>330</v>
      </c>
      <c r="K41" s="52"/>
      <c r="L41" s="52">
        <f t="shared" si="31"/>
        <v>649</v>
      </c>
      <c r="M41" s="52">
        <f>SUM(M42:M45)</f>
        <v>515</v>
      </c>
      <c r="N41" s="52">
        <f t="shared" si="31"/>
        <v>51.5</v>
      </c>
      <c r="O41" s="52">
        <f t="shared" si="31"/>
        <v>310</v>
      </c>
      <c r="P41" s="52">
        <f t="shared" si="31"/>
        <v>0</v>
      </c>
      <c r="Q41" s="52">
        <f t="shared" si="31"/>
        <v>153.5</v>
      </c>
      <c r="R41" s="52">
        <f>SUM(R42:R45)</f>
        <v>7.6749999999999998</v>
      </c>
      <c r="S41" s="53"/>
    </row>
    <row r="42" spans="3:20" s="85" customFormat="1" ht="24.75" customHeight="1" x14ac:dyDescent="0.3">
      <c r="C42" s="82"/>
      <c r="D42" s="83" t="s">
        <v>7</v>
      </c>
      <c r="E42" s="54">
        <v>2004</v>
      </c>
      <c r="F42" s="46">
        <f>SUM(G42:L42)</f>
        <v>2004</v>
      </c>
      <c r="G42" s="55"/>
      <c r="H42" s="55">
        <v>1025</v>
      </c>
      <c r="I42" s="55"/>
      <c r="J42" s="55">
        <v>330</v>
      </c>
      <c r="K42" s="55"/>
      <c r="L42" s="55">
        <v>649</v>
      </c>
      <c r="M42" s="46"/>
      <c r="N42" s="75"/>
      <c r="O42" s="55"/>
      <c r="P42" s="55"/>
      <c r="Q42" s="46"/>
      <c r="R42" s="73"/>
      <c r="S42" s="84"/>
    </row>
    <row r="43" spans="3:20" s="85" customFormat="1" ht="27.6" customHeight="1" x14ac:dyDescent="0.3">
      <c r="C43" s="82"/>
      <c r="D43" s="35" t="s">
        <v>76</v>
      </c>
      <c r="E43" s="84">
        <v>200</v>
      </c>
      <c r="F43" s="46">
        <f t="shared" ref="F43:F45" si="32">SUM(G43:L43)</f>
        <v>0</v>
      </c>
      <c r="G43" s="84"/>
      <c r="H43" s="84"/>
      <c r="I43" s="84"/>
      <c r="J43" s="84"/>
      <c r="K43" s="84"/>
      <c r="L43" s="84"/>
      <c r="M43" s="46">
        <f t="shared" si="21"/>
        <v>200</v>
      </c>
      <c r="N43" s="75">
        <f>M43*10%</f>
        <v>20</v>
      </c>
      <c r="O43" s="55">
        <v>110</v>
      </c>
      <c r="P43" s="55"/>
      <c r="Q43" s="46">
        <f>M43-N43-O43-P43</f>
        <v>70</v>
      </c>
      <c r="R43" s="73">
        <f t="shared" si="10"/>
        <v>3.5</v>
      </c>
      <c r="S43" s="84"/>
    </row>
    <row r="44" spans="3:20" s="85" customFormat="1" ht="23.4" customHeight="1" x14ac:dyDescent="0.3">
      <c r="C44" s="82"/>
      <c r="D44" s="35" t="s">
        <v>77</v>
      </c>
      <c r="E44" s="84">
        <v>180</v>
      </c>
      <c r="F44" s="46">
        <f t="shared" si="32"/>
        <v>0</v>
      </c>
      <c r="G44" s="84"/>
      <c r="H44" s="84"/>
      <c r="I44" s="84"/>
      <c r="J44" s="84"/>
      <c r="K44" s="84"/>
      <c r="L44" s="84"/>
      <c r="M44" s="46">
        <f t="shared" si="21"/>
        <v>180</v>
      </c>
      <c r="N44" s="75">
        <f t="shared" si="22"/>
        <v>18</v>
      </c>
      <c r="O44" s="55">
        <v>115</v>
      </c>
      <c r="P44" s="55"/>
      <c r="Q44" s="46">
        <f t="shared" si="9"/>
        <v>47</v>
      </c>
      <c r="R44" s="73">
        <f t="shared" si="10"/>
        <v>2.35</v>
      </c>
      <c r="S44" s="84"/>
    </row>
    <row r="45" spans="3:20" s="85" customFormat="1" ht="22.8" customHeight="1" x14ac:dyDescent="0.3">
      <c r="C45" s="82"/>
      <c r="D45" s="35" t="s">
        <v>78</v>
      </c>
      <c r="E45" s="84">
        <v>135</v>
      </c>
      <c r="F45" s="46">
        <f t="shared" si="32"/>
        <v>0</v>
      </c>
      <c r="G45" s="84"/>
      <c r="H45" s="84"/>
      <c r="I45" s="84"/>
      <c r="J45" s="84"/>
      <c r="K45" s="84"/>
      <c r="L45" s="84"/>
      <c r="M45" s="46">
        <f t="shared" si="21"/>
        <v>135</v>
      </c>
      <c r="N45" s="75">
        <f t="shared" si="22"/>
        <v>13.5</v>
      </c>
      <c r="O45" s="55">
        <v>85</v>
      </c>
      <c r="P45" s="55"/>
      <c r="Q45" s="46">
        <f t="shared" si="9"/>
        <v>36.5</v>
      </c>
      <c r="R45" s="73">
        <f t="shared" si="10"/>
        <v>1.8250000000000002</v>
      </c>
      <c r="S45" s="84"/>
    </row>
  </sheetData>
  <mergeCells count="14">
    <mergeCell ref="C1:S1"/>
    <mergeCell ref="C2:S2"/>
    <mergeCell ref="L3:S3"/>
    <mergeCell ref="C4:C5"/>
    <mergeCell ref="D4:D5"/>
    <mergeCell ref="E4:E5"/>
    <mergeCell ref="F4:L4"/>
    <mergeCell ref="M4:M5"/>
    <mergeCell ref="N4:N5"/>
    <mergeCell ref="O4:O5"/>
    <mergeCell ref="P4:P5"/>
    <mergeCell ref="Q4:Q5"/>
    <mergeCell ref="R4:R5"/>
    <mergeCell ref="S4:S5"/>
  </mergeCells>
  <pageMargins left="0.24" right="0" top="0" bottom="0" header="0" footer="0"/>
  <pageSetup paperSize="9" scale="48" orientation="landscape" r:id="rId1"/>
  <colBreaks count="1" manualBreakCount="1">
    <brk id="19"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PL01</vt:lpstr>
      <vt:lpstr>PL 02</vt:lpstr>
      <vt:lpstr>'PL01'!Print_Area</vt:lpstr>
      <vt:lpstr>'PL01'!Print_Titles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ngocpt</dc:creator>
  <cp:lastModifiedBy>PC</cp:lastModifiedBy>
  <cp:lastPrinted>2026-08-21T09:53:09Z</cp:lastPrinted>
  <dcterms:created xsi:type="dcterms:W3CDTF">2020-07-14T08:53:45Z</dcterms:created>
  <dcterms:modified xsi:type="dcterms:W3CDTF">2026-08-21T09:53:35Z</dcterms:modified>
</cp:coreProperties>
</file>